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imJones\Desktop\"/>
    </mc:Choice>
  </mc:AlternateContent>
  <xr:revisionPtr revIDLastSave="0" documentId="8_{CF9ECA63-5ED8-4269-A80D-24D8C2426097}" xr6:coauthVersionLast="47" xr6:coauthVersionMax="47" xr10:uidLastSave="{00000000-0000-0000-0000-000000000000}"/>
  <bookViews>
    <workbookView xWindow="-120" yWindow="-120" windowWidth="30960" windowHeight="15720" activeTab="2" xr2:uid="{00000000-000D-0000-FFFF-FFFF00000000}"/>
  </bookViews>
  <sheets>
    <sheet name="Overall data from World Bank" sheetId="1" r:id="rId1"/>
    <sheet name="By country" sheetId="3" r:id="rId2"/>
    <sheet name="Unweighted average" sheetId="4" r:id="rId3"/>
    <sheet name="Debt service to gov rev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I22" i="1"/>
  <c r="G22" i="1"/>
  <c r="H22" i="1"/>
  <c r="AH24" i="4" l="1"/>
  <c r="AH23" i="4"/>
  <c r="AH22" i="4"/>
  <c r="AH21" i="4"/>
  <c r="AH18" i="4"/>
  <c r="AH17" i="4"/>
  <c r="AH16" i="4"/>
  <c r="AH15" i="4"/>
  <c r="AH12" i="4"/>
  <c r="AH11" i="4"/>
  <c r="AH10" i="4"/>
  <c r="AH9" i="4"/>
  <c r="AI6" i="4"/>
  <c r="AI5" i="4"/>
  <c r="AI4" i="4"/>
  <c r="AI3" i="4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D70" i="5"/>
  <c r="C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D2" i="5"/>
  <c r="C2" i="5"/>
  <c r="AG24" i="4" l="1"/>
  <c r="AF24" i="4"/>
  <c r="AE24" i="4"/>
  <c r="AD24" i="4"/>
  <c r="AC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G23" i="4"/>
  <c r="AF23" i="4"/>
  <c r="AE23" i="4"/>
  <c r="AD23" i="4"/>
  <c r="AC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G22" i="4"/>
  <c r="AF22" i="4"/>
  <c r="AE22" i="4"/>
  <c r="AD22" i="4"/>
  <c r="AC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G21" i="4"/>
  <c r="AF21" i="4"/>
  <c r="AE21" i="4"/>
  <c r="AD21" i="4"/>
  <c r="AC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G18" i="4"/>
  <c r="AF18" i="4"/>
  <c r="AE18" i="4"/>
  <c r="AD18" i="4"/>
  <c r="AC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G17" i="4"/>
  <c r="AF17" i="4"/>
  <c r="AE17" i="4"/>
  <c r="AD17" i="4"/>
  <c r="AC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G16" i="4"/>
  <c r="AF16" i="4"/>
  <c r="AE16" i="4"/>
  <c r="AD16" i="4"/>
  <c r="AC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G15" i="4"/>
  <c r="AF15" i="4"/>
  <c r="AE15" i="4"/>
  <c r="AD15" i="4"/>
  <c r="AC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I15" i="4" s="1"/>
  <c r="AG12" i="4"/>
  <c r="AF12" i="4"/>
  <c r="AE12" i="4"/>
  <c r="AD12" i="4"/>
  <c r="AC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G11" i="4"/>
  <c r="AF11" i="4"/>
  <c r="AE11" i="4"/>
  <c r="AD11" i="4"/>
  <c r="AC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G10" i="4"/>
  <c r="AF10" i="4"/>
  <c r="AE10" i="4"/>
  <c r="AD10" i="4"/>
  <c r="AC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G9" i="4"/>
  <c r="AF9" i="4"/>
  <c r="AE9" i="4"/>
  <c r="AD9" i="4"/>
  <c r="AC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I24" i="4" l="1"/>
  <c r="AI11" i="4"/>
  <c r="AI23" i="4"/>
  <c r="AI18" i="4"/>
  <c r="AI10" i="4"/>
  <c r="AI9" i="4"/>
  <c r="AI21" i="4"/>
  <c r="AI17" i="4"/>
  <c r="AI12" i="4"/>
  <c r="AI22" i="4"/>
  <c r="AI16" i="4"/>
  <c r="U86" i="3"/>
  <c r="T86" i="3"/>
  <c r="S86" i="3"/>
  <c r="R86" i="3"/>
  <c r="Q86" i="3"/>
  <c r="U85" i="3"/>
  <c r="T85" i="3"/>
  <c r="S85" i="3"/>
  <c r="R85" i="3"/>
  <c r="Q85" i="3"/>
  <c r="V71" i="3"/>
  <c r="U71" i="3"/>
  <c r="T71" i="3"/>
  <c r="S71" i="3"/>
  <c r="R71" i="3"/>
  <c r="V70" i="3"/>
  <c r="U70" i="3"/>
  <c r="T70" i="3"/>
  <c r="S70" i="3"/>
  <c r="R70" i="3"/>
  <c r="V116" i="3"/>
  <c r="U116" i="3"/>
  <c r="T116" i="3"/>
  <c r="V115" i="3"/>
  <c r="U115" i="3"/>
  <c r="T115" i="3"/>
  <c r="V382" i="3"/>
  <c r="U382" i="3"/>
  <c r="V381" i="3"/>
  <c r="U381" i="3"/>
  <c r="V202" i="3"/>
  <c r="U202" i="3"/>
  <c r="T202" i="3"/>
  <c r="V201" i="3"/>
  <c r="U201" i="3"/>
  <c r="T201" i="3"/>
  <c r="V14" i="3"/>
  <c r="U14" i="3"/>
  <c r="T14" i="3"/>
  <c r="S14" i="3"/>
  <c r="R14" i="3"/>
  <c r="V13" i="3"/>
  <c r="U13" i="3"/>
  <c r="T13" i="3"/>
  <c r="S13" i="3"/>
  <c r="R13" i="3"/>
  <c r="V101" i="3"/>
  <c r="U101" i="3"/>
  <c r="T101" i="3"/>
  <c r="S101" i="3"/>
  <c r="R101" i="3"/>
  <c r="Q101" i="3"/>
  <c r="V100" i="3"/>
  <c r="U100" i="3"/>
  <c r="T100" i="3"/>
  <c r="S100" i="3"/>
  <c r="R100" i="3"/>
  <c r="Q100" i="3"/>
  <c r="V287" i="3"/>
  <c r="U287" i="3"/>
  <c r="V286" i="3"/>
  <c r="U286" i="3"/>
  <c r="V145" i="3"/>
  <c r="U145" i="3"/>
  <c r="T145" i="3"/>
  <c r="S145" i="3"/>
  <c r="R145" i="3"/>
  <c r="Q145" i="3"/>
  <c r="V144" i="3"/>
  <c r="U144" i="3"/>
  <c r="T144" i="3"/>
  <c r="S144" i="3"/>
  <c r="R144" i="3"/>
  <c r="Q144" i="3"/>
  <c r="T316" i="3"/>
  <c r="S316" i="3"/>
  <c r="R316" i="3"/>
  <c r="Q316" i="3"/>
  <c r="T315" i="3"/>
  <c r="S315" i="3"/>
  <c r="R315" i="3"/>
  <c r="Q315" i="3"/>
  <c r="R321" i="3"/>
  <c r="S321" i="3" s="1"/>
  <c r="T321" i="3" s="1"/>
  <c r="U321" i="3" s="1"/>
  <c r="V321" i="3" s="1"/>
  <c r="Q227" i="3" l="1"/>
  <c r="W227" i="3" s="1"/>
  <c r="Q230" i="3"/>
  <c r="W230" i="3" s="1"/>
  <c r="Q228" i="3"/>
  <c r="W228" i="3" s="1"/>
  <c r="W229" i="3"/>
  <c r="R226" i="3"/>
  <c r="S226" i="3" s="1"/>
  <c r="T226" i="3" s="1"/>
  <c r="U226" i="3" s="1"/>
  <c r="V226" i="3" s="1"/>
  <c r="T382" i="3"/>
  <c r="S382" i="3"/>
  <c r="R382" i="3"/>
  <c r="Q382" i="3"/>
  <c r="T381" i="3"/>
  <c r="S381" i="3"/>
  <c r="R381" i="3"/>
  <c r="Q381" i="3"/>
  <c r="V380" i="3"/>
  <c r="U380" i="3"/>
  <c r="T380" i="3"/>
  <c r="S380" i="3"/>
  <c r="R380" i="3"/>
  <c r="Q380" i="3"/>
  <c r="V379" i="3"/>
  <c r="U379" i="3"/>
  <c r="T379" i="3"/>
  <c r="S379" i="3"/>
  <c r="R379" i="3"/>
  <c r="Q379" i="3"/>
  <c r="R378" i="3"/>
  <c r="S378" i="3" s="1"/>
  <c r="T378" i="3" s="1"/>
  <c r="U378" i="3" s="1"/>
  <c r="V378" i="3" s="1"/>
  <c r="V367" i="3"/>
  <c r="U367" i="3"/>
  <c r="T367" i="3"/>
  <c r="S367" i="3"/>
  <c r="R367" i="3"/>
  <c r="Q367" i="3"/>
  <c r="V366" i="3"/>
  <c r="U366" i="3"/>
  <c r="T366" i="3"/>
  <c r="S366" i="3"/>
  <c r="R366" i="3"/>
  <c r="Q366" i="3"/>
  <c r="V365" i="3"/>
  <c r="U365" i="3"/>
  <c r="T365" i="3"/>
  <c r="S365" i="3"/>
  <c r="R365" i="3"/>
  <c r="Q365" i="3"/>
  <c r="V364" i="3"/>
  <c r="U364" i="3"/>
  <c r="T364" i="3"/>
  <c r="S364" i="3"/>
  <c r="R364" i="3"/>
  <c r="Q364" i="3"/>
  <c r="R363" i="3"/>
  <c r="S363" i="3" s="1"/>
  <c r="T363" i="3" s="1"/>
  <c r="U363" i="3" s="1"/>
  <c r="V363" i="3" s="1"/>
  <c r="V353" i="3"/>
  <c r="U353" i="3"/>
  <c r="T353" i="3"/>
  <c r="S353" i="3"/>
  <c r="R353" i="3"/>
  <c r="Q353" i="3"/>
  <c r="V352" i="3"/>
  <c r="U352" i="3"/>
  <c r="T352" i="3"/>
  <c r="S352" i="3"/>
  <c r="R352" i="3"/>
  <c r="Q352" i="3"/>
  <c r="V351" i="3"/>
  <c r="U351" i="3"/>
  <c r="T351" i="3"/>
  <c r="S351" i="3"/>
  <c r="R351" i="3"/>
  <c r="Q351" i="3"/>
  <c r="V350" i="3"/>
  <c r="U350" i="3"/>
  <c r="T350" i="3"/>
  <c r="S350" i="3"/>
  <c r="R350" i="3"/>
  <c r="Q350" i="3"/>
  <c r="R349" i="3"/>
  <c r="S349" i="3" s="1"/>
  <c r="T349" i="3" s="1"/>
  <c r="U349" i="3" s="1"/>
  <c r="V349" i="3" s="1"/>
  <c r="V339" i="3"/>
  <c r="U339" i="3"/>
  <c r="T339" i="3"/>
  <c r="S339" i="3"/>
  <c r="R339" i="3"/>
  <c r="Q339" i="3"/>
  <c r="V338" i="3"/>
  <c r="U338" i="3"/>
  <c r="T338" i="3"/>
  <c r="S338" i="3"/>
  <c r="R338" i="3"/>
  <c r="Q338" i="3"/>
  <c r="V337" i="3"/>
  <c r="U337" i="3"/>
  <c r="T337" i="3"/>
  <c r="S337" i="3"/>
  <c r="R337" i="3"/>
  <c r="Q337" i="3"/>
  <c r="V336" i="3"/>
  <c r="U336" i="3"/>
  <c r="T336" i="3"/>
  <c r="S336" i="3"/>
  <c r="R336" i="3"/>
  <c r="Q336" i="3"/>
  <c r="R335" i="3"/>
  <c r="S335" i="3" s="1"/>
  <c r="T335" i="3" s="1"/>
  <c r="U335" i="3" s="1"/>
  <c r="V335" i="3" s="1"/>
  <c r="V316" i="3"/>
  <c r="U316" i="3"/>
  <c r="V315" i="3"/>
  <c r="U315" i="3"/>
  <c r="V314" i="3"/>
  <c r="U314" i="3"/>
  <c r="T314" i="3"/>
  <c r="S314" i="3"/>
  <c r="R314" i="3"/>
  <c r="Q314" i="3"/>
  <c r="V313" i="3"/>
  <c r="U313" i="3"/>
  <c r="T313" i="3"/>
  <c r="S313" i="3"/>
  <c r="R313" i="3"/>
  <c r="Q313" i="3"/>
  <c r="R312" i="3"/>
  <c r="S312" i="3" s="1"/>
  <c r="T312" i="3" s="1"/>
  <c r="U312" i="3" s="1"/>
  <c r="V312" i="3" s="1"/>
  <c r="V301" i="3"/>
  <c r="U301" i="3"/>
  <c r="T301" i="3"/>
  <c r="S301" i="3"/>
  <c r="R301" i="3"/>
  <c r="Q301" i="3"/>
  <c r="V300" i="3"/>
  <c r="U300" i="3"/>
  <c r="T300" i="3"/>
  <c r="S300" i="3"/>
  <c r="R300" i="3"/>
  <c r="Q300" i="3"/>
  <c r="V299" i="3"/>
  <c r="U299" i="3"/>
  <c r="T299" i="3"/>
  <c r="S299" i="3"/>
  <c r="R299" i="3"/>
  <c r="Q299" i="3"/>
  <c r="V298" i="3"/>
  <c r="U298" i="3"/>
  <c r="T298" i="3"/>
  <c r="S298" i="3"/>
  <c r="R298" i="3"/>
  <c r="Q298" i="3"/>
  <c r="R297" i="3"/>
  <c r="S297" i="3" s="1"/>
  <c r="T297" i="3" s="1"/>
  <c r="U297" i="3" s="1"/>
  <c r="V297" i="3" s="1"/>
  <c r="T287" i="3"/>
  <c r="S287" i="3"/>
  <c r="R287" i="3"/>
  <c r="Q287" i="3"/>
  <c r="T286" i="3"/>
  <c r="S286" i="3"/>
  <c r="R286" i="3"/>
  <c r="Q286" i="3"/>
  <c r="V285" i="3"/>
  <c r="U285" i="3"/>
  <c r="T285" i="3"/>
  <c r="S285" i="3"/>
  <c r="R285" i="3"/>
  <c r="Q285" i="3"/>
  <c r="V284" i="3"/>
  <c r="U284" i="3"/>
  <c r="T284" i="3"/>
  <c r="S284" i="3"/>
  <c r="R284" i="3"/>
  <c r="Q284" i="3"/>
  <c r="R283" i="3"/>
  <c r="S283" i="3" s="1"/>
  <c r="T283" i="3" s="1"/>
  <c r="U283" i="3" s="1"/>
  <c r="V283" i="3" s="1"/>
  <c r="V272" i="3"/>
  <c r="U272" i="3"/>
  <c r="T272" i="3"/>
  <c r="S272" i="3"/>
  <c r="R272" i="3"/>
  <c r="Q272" i="3"/>
  <c r="V271" i="3"/>
  <c r="U271" i="3"/>
  <c r="T271" i="3"/>
  <c r="S271" i="3"/>
  <c r="R271" i="3"/>
  <c r="Q271" i="3"/>
  <c r="V270" i="3"/>
  <c r="U270" i="3"/>
  <c r="T270" i="3"/>
  <c r="S270" i="3"/>
  <c r="R270" i="3"/>
  <c r="Q270" i="3"/>
  <c r="V269" i="3"/>
  <c r="U269" i="3"/>
  <c r="T269" i="3"/>
  <c r="S269" i="3"/>
  <c r="R269" i="3"/>
  <c r="Q269" i="3"/>
  <c r="R268" i="3"/>
  <c r="S268" i="3" s="1"/>
  <c r="T268" i="3" s="1"/>
  <c r="U268" i="3" s="1"/>
  <c r="V268" i="3" s="1"/>
  <c r="V258" i="3"/>
  <c r="U258" i="3"/>
  <c r="T258" i="3"/>
  <c r="S258" i="3"/>
  <c r="R258" i="3"/>
  <c r="Q258" i="3"/>
  <c r="V257" i="3"/>
  <c r="U257" i="3"/>
  <c r="T257" i="3"/>
  <c r="S257" i="3"/>
  <c r="R257" i="3"/>
  <c r="Q257" i="3"/>
  <c r="V256" i="3"/>
  <c r="U256" i="3"/>
  <c r="T256" i="3"/>
  <c r="S256" i="3"/>
  <c r="R256" i="3"/>
  <c r="Q256" i="3"/>
  <c r="V255" i="3"/>
  <c r="U255" i="3"/>
  <c r="T255" i="3"/>
  <c r="S255" i="3"/>
  <c r="R255" i="3"/>
  <c r="Q255" i="3"/>
  <c r="R254" i="3"/>
  <c r="S254" i="3" s="1"/>
  <c r="T254" i="3" s="1"/>
  <c r="U254" i="3" s="1"/>
  <c r="V254" i="3" s="1"/>
  <c r="V244" i="3"/>
  <c r="U244" i="3"/>
  <c r="T244" i="3"/>
  <c r="S244" i="3"/>
  <c r="R244" i="3"/>
  <c r="Q244" i="3"/>
  <c r="V243" i="3"/>
  <c r="U243" i="3"/>
  <c r="T243" i="3"/>
  <c r="S243" i="3"/>
  <c r="R243" i="3"/>
  <c r="Q243" i="3"/>
  <c r="V242" i="3"/>
  <c r="U242" i="3"/>
  <c r="T242" i="3"/>
  <c r="S242" i="3"/>
  <c r="R242" i="3"/>
  <c r="Q242" i="3"/>
  <c r="V241" i="3"/>
  <c r="U241" i="3"/>
  <c r="T241" i="3"/>
  <c r="S241" i="3"/>
  <c r="R241" i="3"/>
  <c r="Q241" i="3"/>
  <c r="R240" i="3"/>
  <c r="S240" i="3" s="1"/>
  <c r="T240" i="3" s="1"/>
  <c r="U240" i="3" s="1"/>
  <c r="V240" i="3" s="1"/>
  <c r="V216" i="3"/>
  <c r="U216" i="3"/>
  <c r="T216" i="3"/>
  <c r="S216" i="3"/>
  <c r="R216" i="3"/>
  <c r="Q216" i="3"/>
  <c r="V215" i="3"/>
  <c r="U215" i="3"/>
  <c r="T215" i="3"/>
  <c r="S215" i="3"/>
  <c r="R215" i="3"/>
  <c r="Q215" i="3"/>
  <c r="V214" i="3"/>
  <c r="U214" i="3"/>
  <c r="T214" i="3"/>
  <c r="S214" i="3"/>
  <c r="R214" i="3"/>
  <c r="Q214" i="3"/>
  <c r="V213" i="3"/>
  <c r="U213" i="3"/>
  <c r="T213" i="3"/>
  <c r="S213" i="3"/>
  <c r="R213" i="3"/>
  <c r="Q213" i="3"/>
  <c r="R212" i="3"/>
  <c r="S212" i="3" s="1"/>
  <c r="T212" i="3" s="1"/>
  <c r="U212" i="3" s="1"/>
  <c r="V212" i="3" s="1"/>
  <c r="S202" i="3"/>
  <c r="R202" i="3"/>
  <c r="Q202" i="3"/>
  <c r="S201" i="3"/>
  <c r="R201" i="3"/>
  <c r="Q201" i="3"/>
  <c r="V200" i="3"/>
  <c r="U200" i="3"/>
  <c r="T200" i="3"/>
  <c r="S200" i="3"/>
  <c r="R200" i="3"/>
  <c r="Q200" i="3"/>
  <c r="V199" i="3"/>
  <c r="U199" i="3"/>
  <c r="T199" i="3"/>
  <c r="S199" i="3"/>
  <c r="R199" i="3"/>
  <c r="Q199" i="3"/>
  <c r="R198" i="3"/>
  <c r="S198" i="3" s="1"/>
  <c r="T198" i="3" s="1"/>
  <c r="U198" i="3" s="1"/>
  <c r="V198" i="3" s="1"/>
  <c r="V187" i="3"/>
  <c r="U187" i="3"/>
  <c r="T187" i="3"/>
  <c r="S187" i="3"/>
  <c r="R187" i="3"/>
  <c r="Q187" i="3"/>
  <c r="V186" i="3"/>
  <c r="U186" i="3"/>
  <c r="T186" i="3"/>
  <c r="S186" i="3"/>
  <c r="R186" i="3"/>
  <c r="Q186" i="3"/>
  <c r="V185" i="3"/>
  <c r="U185" i="3"/>
  <c r="T185" i="3"/>
  <c r="S185" i="3"/>
  <c r="R185" i="3"/>
  <c r="Q185" i="3"/>
  <c r="V184" i="3"/>
  <c r="U184" i="3"/>
  <c r="T184" i="3"/>
  <c r="S184" i="3"/>
  <c r="R184" i="3"/>
  <c r="Q184" i="3"/>
  <c r="R183" i="3"/>
  <c r="S183" i="3" s="1"/>
  <c r="T183" i="3" s="1"/>
  <c r="U183" i="3" s="1"/>
  <c r="V183" i="3" s="1"/>
  <c r="V173" i="3"/>
  <c r="U173" i="3"/>
  <c r="T173" i="3"/>
  <c r="S173" i="3"/>
  <c r="R173" i="3"/>
  <c r="Q173" i="3"/>
  <c r="V172" i="3"/>
  <c r="U172" i="3"/>
  <c r="T172" i="3"/>
  <c r="S172" i="3"/>
  <c r="R172" i="3"/>
  <c r="Q172" i="3"/>
  <c r="V171" i="3"/>
  <c r="U171" i="3"/>
  <c r="T171" i="3"/>
  <c r="S171" i="3"/>
  <c r="R171" i="3"/>
  <c r="Q171" i="3"/>
  <c r="V170" i="3"/>
  <c r="U170" i="3"/>
  <c r="T170" i="3"/>
  <c r="S170" i="3"/>
  <c r="R170" i="3"/>
  <c r="Q170" i="3"/>
  <c r="R169" i="3"/>
  <c r="S169" i="3" s="1"/>
  <c r="T169" i="3" s="1"/>
  <c r="U169" i="3" s="1"/>
  <c r="V169" i="3" s="1"/>
  <c r="V159" i="3"/>
  <c r="U159" i="3"/>
  <c r="T159" i="3"/>
  <c r="S159" i="3"/>
  <c r="R159" i="3"/>
  <c r="Q159" i="3"/>
  <c r="V158" i="3"/>
  <c r="U158" i="3"/>
  <c r="T158" i="3"/>
  <c r="S158" i="3"/>
  <c r="R158" i="3"/>
  <c r="Q158" i="3"/>
  <c r="V157" i="3"/>
  <c r="U157" i="3"/>
  <c r="T157" i="3"/>
  <c r="S157" i="3"/>
  <c r="R157" i="3"/>
  <c r="Q157" i="3"/>
  <c r="V156" i="3"/>
  <c r="U156" i="3"/>
  <c r="T156" i="3"/>
  <c r="S156" i="3"/>
  <c r="R156" i="3"/>
  <c r="Q156" i="3"/>
  <c r="R155" i="3"/>
  <c r="S155" i="3" s="1"/>
  <c r="T155" i="3" s="1"/>
  <c r="U155" i="3" s="1"/>
  <c r="V155" i="3" s="1"/>
  <c r="W325" i="3" l="1"/>
  <c r="W324" i="3"/>
  <c r="W382" i="3"/>
  <c r="W231" i="3"/>
  <c r="W366" i="3"/>
  <c r="W380" i="3"/>
  <c r="W379" i="3"/>
  <c r="W367" i="3"/>
  <c r="W381" i="3"/>
  <c r="W365" i="3"/>
  <c r="W364" i="3"/>
  <c r="W353" i="3"/>
  <c r="W351" i="3"/>
  <c r="W339" i="3"/>
  <c r="W350" i="3"/>
  <c r="W352" i="3"/>
  <c r="W337" i="3"/>
  <c r="W336" i="3"/>
  <c r="W338" i="3"/>
  <c r="W316" i="3"/>
  <c r="W314" i="3"/>
  <c r="W301" i="3"/>
  <c r="W313" i="3"/>
  <c r="W315" i="3"/>
  <c r="W299" i="3"/>
  <c r="W298" i="3"/>
  <c r="W287" i="3"/>
  <c r="W300" i="3"/>
  <c r="W285" i="3"/>
  <c r="W284" i="3"/>
  <c r="W272" i="3"/>
  <c r="W286" i="3"/>
  <c r="W270" i="3"/>
  <c r="W258" i="3"/>
  <c r="W269" i="3"/>
  <c r="W271" i="3"/>
  <c r="W256" i="3"/>
  <c r="W255" i="3"/>
  <c r="W257" i="3"/>
  <c r="W244" i="3"/>
  <c r="W243" i="3"/>
  <c r="W242" i="3"/>
  <c r="W216" i="3"/>
  <c r="W241" i="3"/>
  <c r="W215" i="3"/>
  <c r="W214" i="3"/>
  <c r="W213" i="3"/>
  <c r="W200" i="3"/>
  <c r="W201" i="3"/>
  <c r="W202" i="3"/>
  <c r="W187" i="3"/>
  <c r="W199" i="3"/>
  <c r="W185" i="3"/>
  <c r="W173" i="3"/>
  <c r="W184" i="3"/>
  <c r="W186" i="3"/>
  <c r="W171" i="3"/>
  <c r="W159" i="3"/>
  <c r="W170" i="3"/>
  <c r="W172" i="3"/>
  <c r="W156" i="3"/>
  <c r="W158" i="3"/>
  <c r="W157" i="3"/>
  <c r="W322" i="3" l="1"/>
  <c r="W323" i="3"/>
  <c r="X230" i="3"/>
  <c r="X228" i="3"/>
  <c r="X229" i="3"/>
  <c r="X227" i="3"/>
  <c r="W383" i="3"/>
  <c r="X382" i="3" s="1"/>
  <c r="W368" i="3"/>
  <c r="W354" i="3"/>
  <c r="X352" i="3" s="1"/>
  <c r="W340" i="3"/>
  <c r="X338" i="3" s="1"/>
  <c r="W317" i="3"/>
  <c r="X313" i="3" s="1"/>
  <c r="W302" i="3"/>
  <c r="X300" i="3" s="1"/>
  <c r="W288" i="3"/>
  <c r="X286" i="3" s="1"/>
  <c r="W273" i="3"/>
  <c r="W217" i="3"/>
  <c r="W259" i="3"/>
  <c r="X257" i="3" s="1"/>
  <c r="W245" i="3"/>
  <c r="X241" i="3" s="1"/>
  <c r="W203" i="3"/>
  <c r="W188" i="3"/>
  <c r="X186" i="3" s="1"/>
  <c r="W174" i="3"/>
  <c r="X171" i="3" s="1"/>
  <c r="W160" i="3"/>
  <c r="X157" i="3" s="1"/>
  <c r="X381" i="3" l="1"/>
  <c r="X379" i="3"/>
  <c r="W326" i="3"/>
  <c r="X380" i="3"/>
  <c r="X215" i="3"/>
  <c r="X350" i="3"/>
  <c r="X366" i="3"/>
  <c r="X367" i="3"/>
  <c r="X365" i="3"/>
  <c r="X364" i="3"/>
  <c r="X353" i="3"/>
  <c r="X351" i="3"/>
  <c r="X314" i="3"/>
  <c r="X315" i="3"/>
  <c r="X339" i="3"/>
  <c r="X316" i="3"/>
  <c r="X337" i="3"/>
  <c r="X336" i="3"/>
  <c r="X170" i="3"/>
  <c r="X301" i="3"/>
  <c r="X284" i="3"/>
  <c r="X299" i="3"/>
  <c r="X298" i="3"/>
  <c r="X287" i="3"/>
  <c r="X216" i="3"/>
  <c r="X285" i="3"/>
  <c r="X272" i="3"/>
  <c r="X270" i="3"/>
  <c r="X213" i="3"/>
  <c r="X269" i="3"/>
  <c r="X214" i="3"/>
  <c r="X271" i="3"/>
  <c r="X258" i="3"/>
  <c r="X256" i="3"/>
  <c r="X255" i="3"/>
  <c r="X243" i="3"/>
  <c r="X242" i="3"/>
  <c r="X244" i="3"/>
  <c r="X184" i="3"/>
  <c r="X201" i="3"/>
  <c r="X199" i="3"/>
  <c r="X172" i="3"/>
  <c r="X202" i="3"/>
  <c r="X200" i="3"/>
  <c r="X187" i="3"/>
  <c r="X185" i="3"/>
  <c r="X173" i="3"/>
  <c r="X159" i="3"/>
  <c r="X156" i="3"/>
  <c r="X158" i="3"/>
  <c r="X324" i="3" l="1"/>
  <c r="X325" i="3"/>
  <c r="X322" i="3"/>
  <c r="X323" i="3"/>
  <c r="V143" i="3" l="1"/>
  <c r="U143" i="3"/>
  <c r="T143" i="3"/>
  <c r="S143" i="3"/>
  <c r="R143" i="3"/>
  <c r="Q143" i="3"/>
  <c r="V142" i="3"/>
  <c r="U142" i="3"/>
  <c r="T142" i="3"/>
  <c r="S142" i="3"/>
  <c r="R142" i="3"/>
  <c r="Q142" i="3"/>
  <c r="R141" i="3"/>
  <c r="S141" i="3" s="1"/>
  <c r="T141" i="3" s="1"/>
  <c r="U141" i="3" s="1"/>
  <c r="V141" i="3" s="1"/>
  <c r="V130" i="3"/>
  <c r="U130" i="3"/>
  <c r="T130" i="3"/>
  <c r="S130" i="3"/>
  <c r="R130" i="3"/>
  <c r="Q130" i="3"/>
  <c r="V129" i="3"/>
  <c r="U129" i="3"/>
  <c r="T129" i="3"/>
  <c r="S129" i="3"/>
  <c r="R129" i="3"/>
  <c r="Q129" i="3"/>
  <c r="V128" i="3"/>
  <c r="U128" i="3"/>
  <c r="T128" i="3"/>
  <c r="S128" i="3"/>
  <c r="R128" i="3"/>
  <c r="Q128" i="3"/>
  <c r="V127" i="3"/>
  <c r="U127" i="3"/>
  <c r="T127" i="3"/>
  <c r="S127" i="3"/>
  <c r="R127" i="3"/>
  <c r="Q127" i="3"/>
  <c r="R126" i="3"/>
  <c r="S126" i="3" s="1"/>
  <c r="T126" i="3" s="1"/>
  <c r="U126" i="3" s="1"/>
  <c r="V126" i="3" s="1"/>
  <c r="S116" i="3"/>
  <c r="R116" i="3"/>
  <c r="Q116" i="3"/>
  <c r="S115" i="3"/>
  <c r="R115" i="3"/>
  <c r="Q115" i="3"/>
  <c r="V114" i="3"/>
  <c r="U114" i="3"/>
  <c r="T114" i="3"/>
  <c r="S114" i="3"/>
  <c r="R114" i="3"/>
  <c r="Q114" i="3"/>
  <c r="V113" i="3"/>
  <c r="U113" i="3"/>
  <c r="T113" i="3"/>
  <c r="S113" i="3"/>
  <c r="R113" i="3"/>
  <c r="Q113" i="3"/>
  <c r="R112" i="3"/>
  <c r="S112" i="3" s="1"/>
  <c r="T112" i="3" s="1"/>
  <c r="U112" i="3" s="1"/>
  <c r="V112" i="3" s="1"/>
  <c r="V99" i="3"/>
  <c r="U99" i="3"/>
  <c r="T99" i="3"/>
  <c r="S99" i="3"/>
  <c r="R99" i="3"/>
  <c r="Q99" i="3"/>
  <c r="V98" i="3"/>
  <c r="U98" i="3"/>
  <c r="T98" i="3"/>
  <c r="S98" i="3"/>
  <c r="R98" i="3"/>
  <c r="Q98" i="3"/>
  <c r="R97" i="3"/>
  <c r="S97" i="3" s="1"/>
  <c r="T97" i="3" s="1"/>
  <c r="U97" i="3" s="1"/>
  <c r="V97" i="3" s="1"/>
  <c r="V86" i="3"/>
  <c r="V85" i="3"/>
  <c r="V84" i="3"/>
  <c r="U84" i="3"/>
  <c r="T84" i="3"/>
  <c r="S84" i="3"/>
  <c r="R84" i="3"/>
  <c r="Q84" i="3"/>
  <c r="V83" i="3"/>
  <c r="U83" i="3"/>
  <c r="T83" i="3"/>
  <c r="S83" i="3"/>
  <c r="R83" i="3"/>
  <c r="Q83" i="3"/>
  <c r="R82" i="3"/>
  <c r="S82" i="3" s="1"/>
  <c r="T82" i="3" s="1"/>
  <c r="U82" i="3" s="1"/>
  <c r="V82" i="3" s="1"/>
  <c r="Q71" i="3"/>
  <c r="Q70" i="3"/>
  <c r="V69" i="3"/>
  <c r="U69" i="3"/>
  <c r="T69" i="3"/>
  <c r="S69" i="3"/>
  <c r="R69" i="3"/>
  <c r="Q69" i="3"/>
  <c r="V68" i="3"/>
  <c r="U68" i="3"/>
  <c r="T68" i="3"/>
  <c r="S68" i="3"/>
  <c r="R68" i="3"/>
  <c r="Q68" i="3"/>
  <c r="R67" i="3"/>
  <c r="S67" i="3" s="1"/>
  <c r="T67" i="3" s="1"/>
  <c r="U67" i="3" s="1"/>
  <c r="V67" i="3" s="1"/>
  <c r="V56" i="3"/>
  <c r="U56" i="3"/>
  <c r="T56" i="3"/>
  <c r="S56" i="3"/>
  <c r="R56" i="3"/>
  <c r="Q56" i="3"/>
  <c r="V55" i="3"/>
  <c r="U55" i="3"/>
  <c r="T55" i="3"/>
  <c r="S55" i="3"/>
  <c r="R55" i="3"/>
  <c r="Q55" i="3"/>
  <c r="V54" i="3"/>
  <c r="U54" i="3"/>
  <c r="T54" i="3"/>
  <c r="S54" i="3"/>
  <c r="R54" i="3"/>
  <c r="Q54" i="3"/>
  <c r="V53" i="3"/>
  <c r="U53" i="3"/>
  <c r="T53" i="3"/>
  <c r="S53" i="3"/>
  <c r="R53" i="3"/>
  <c r="Q53" i="3"/>
  <c r="R52" i="3"/>
  <c r="S52" i="3" s="1"/>
  <c r="T52" i="3" s="1"/>
  <c r="U52" i="3" s="1"/>
  <c r="V52" i="3" s="1"/>
  <c r="V42" i="3"/>
  <c r="U42" i="3"/>
  <c r="T42" i="3"/>
  <c r="S42" i="3"/>
  <c r="R42" i="3"/>
  <c r="Q42" i="3"/>
  <c r="V41" i="3"/>
  <c r="U41" i="3"/>
  <c r="T41" i="3"/>
  <c r="S41" i="3"/>
  <c r="R41" i="3"/>
  <c r="Q41" i="3"/>
  <c r="V40" i="3"/>
  <c r="U40" i="3"/>
  <c r="T40" i="3"/>
  <c r="S40" i="3"/>
  <c r="R40" i="3"/>
  <c r="Q40" i="3"/>
  <c r="V39" i="3"/>
  <c r="U39" i="3"/>
  <c r="T39" i="3"/>
  <c r="S39" i="3"/>
  <c r="R39" i="3"/>
  <c r="Q39" i="3"/>
  <c r="R38" i="3"/>
  <c r="S38" i="3" s="1"/>
  <c r="T38" i="3" s="1"/>
  <c r="U38" i="3" s="1"/>
  <c r="V38" i="3" s="1"/>
  <c r="V28" i="3"/>
  <c r="U28" i="3"/>
  <c r="T28" i="3"/>
  <c r="S28" i="3"/>
  <c r="R28" i="3"/>
  <c r="Q28" i="3"/>
  <c r="V27" i="3"/>
  <c r="U27" i="3"/>
  <c r="T27" i="3"/>
  <c r="S27" i="3"/>
  <c r="R27" i="3"/>
  <c r="Q27" i="3"/>
  <c r="V26" i="3"/>
  <c r="U26" i="3"/>
  <c r="T26" i="3"/>
  <c r="S26" i="3"/>
  <c r="R26" i="3"/>
  <c r="Q26" i="3"/>
  <c r="V25" i="3"/>
  <c r="U25" i="3"/>
  <c r="T25" i="3"/>
  <c r="S25" i="3"/>
  <c r="R25" i="3"/>
  <c r="Q25" i="3"/>
  <c r="R24" i="3"/>
  <c r="S24" i="3" s="1"/>
  <c r="T24" i="3" s="1"/>
  <c r="U24" i="3" s="1"/>
  <c r="V24" i="3" s="1"/>
  <c r="Q14" i="3"/>
  <c r="Q13" i="3"/>
  <c r="V12" i="3"/>
  <c r="U12" i="3"/>
  <c r="T12" i="3"/>
  <c r="S12" i="3"/>
  <c r="R12" i="3"/>
  <c r="Q12" i="3"/>
  <c r="V11" i="3"/>
  <c r="U11" i="3"/>
  <c r="T11" i="3"/>
  <c r="S11" i="3"/>
  <c r="R11" i="3"/>
  <c r="Q11" i="3"/>
  <c r="R10" i="3"/>
  <c r="S10" i="3" s="1"/>
  <c r="T10" i="3" s="1"/>
  <c r="U10" i="3" s="1"/>
  <c r="V10" i="3" s="1"/>
  <c r="W143" i="3" l="1"/>
  <c r="W142" i="3"/>
  <c r="W145" i="3"/>
  <c r="W144" i="3"/>
  <c r="W130" i="3"/>
  <c r="W128" i="3"/>
  <c r="W85" i="3"/>
  <c r="W116" i="3"/>
  <c r="W127" i="3"/>
  <c r="W129" i="3"/>
  <c r="W114" i="3"/>
  <c r="W86" i="3"/>
  <c r="W98" i="3"/>
  <c r="W115" i="3"/>
  <c r="W113" i="3"/>
  <c r="W100" i="3"/>
  <c r="W101" i="3"/>
  <c r="W99" i="3"/>
  <c r="W69" i="3"/>
  <c r="W84" i="3"/>
  <c r="W83" i="3"/>
  <c r="W70" i="3"/>
  <c r="W68" i="3"/>
  <c r="W71" i="3"/>
  <c r="W54" i="3"/>
  <c r="W56" i="3"/>
  <c r="W53" i="3"/>
  <c r="W55" i="3"/>
  <c r="W40" i="3"/>
  <c r="W39" i="3"/>
  <c r="W42" i="3"/>
  <c r="W41" i="3"/>
  <c r="W27" i="3"/>
  <c r="W26" i="3"/>
  <c r="W28" i="3"/>
  <c r="W25" i="3"/>
  <c r="W11" i="3"/>
  <c r="W14" i="3"/>
  <c r="W12" i="3"/>
  <c r="W13" i="3"/>
  <c r="W146" i="3" l="1"/>
  <c r="X143" i="3" s="1"/>
  <c r="W102" i="3"/>
  <c r="X98" i="3" s="1"/>
  <c r="W131" i="3"/>
  <c r="X128" i="3" s="1"/>
  <c r="W87" i="3"/>
  <c r="X85" i="3" s="1"/>
  <c r="W117" i="3"/>
  <c r="W72" i="3"/>
  <c r="X70" i="3" s="1"/>
  <c r="W57" i="3"/>
  <c r="X53" i="3" s="1"/>
  <c r="W29" i="3"/>
  <c r="X25" i="3" s="1"/>
  <c r="W43" i="3"/>
  <c r="X40" i="3" s="1"/>
  <c r="W15" i="3"/>
  <c r="X11" i="3" s="1"/>
  <c r="X84" i="3" l="1"/>
  <c r="X127" i="3"/>
  <c r="X129" i="3"/>
  <c r="X69" i="3"/>
  <c r="X99" i="3"/>
  <c r="X101" i="3"/>
  <c r="X145" i="3"/>
  <c r="X142" i="3"/>
  <c r="X144" i="3"/>
  <c r="X100" i="3"/>
  <c r="X130" i="3"/>
  <c r="X83" i="3"/>
  <c r="X116" i="3"/>
  <c r="X86" i="3"/>
  <c r="X115" i="3"/>
  <c r="X68" i="3"/>
  <c r="X114" i="3"/>
  <c r="X113" i="3"/>
  <c r="X71" i="3"/>
  <c r="X55" i="3"/>
  <c r="X56" i="3"/>
  <c r="X42" i="3"/>
  <c r="X41" i="3"/>
  <c r="X54" i="3"/>
  <c r="X28" i="3"/>
  <c r="X27" i="3"/>
  <c r="X26" i="3"/>
  <c r="X39" i="3"/>
  <c r="X12" i="3"/>
  <c r="X13" i="3"/>
  <c r="X14" i="3"/>
  <c r="M28" i="1" l="1"/>
  <c r="M44" i="1" s="1"/>
  <c r="L28" i="1"/>
  <c r="L44" i="1" s="1"/>
  <c r="K28" i="1"/>
  <c r="K44" i="1" s="1"/>
  <c r="J28" i="1"/>
  <c r="J44" i="1" s="1"/>
  <c r="I28" i="1"/>
  <c r="I44" i="1" s="1"/>
  <c r="H28" i="1"/>
  <c r="I24" i="1"/>
  <c r="J24" i="1" s="1"/>
  <c r="K24" i="1" s="1"/>
  <c r="L24" i="1" s="1"/>
  <c r="M24" i="1" s="1"/>
  <c r="M21" i="1"/>
  <c r="M27" i="1" s="1"/>
  <c r="M43" i="1" s="1"/>
  <c r="L21" i="1"/>
  <c r="L27" i="1" s="1"/>
  <c r="L43" i="1" s="1"/>
  <c r="K21" i="1"/>
  <c r="K27" i="1" s="1"/>
  <c r="K43" i="1" s="1"/>
  <c r="J21" i="1"/>
  <c r="J27" i="1" s="1"/>
  <c r="J43" i="1" s="1"/>
  <c r="I21" i="1"/>
  <c r="I27" i="1" s="1"/>
  <c r="I43" i="1" s="1"/>
  <c r="H21" i="1"/>
  <c r="H27" i="1" s="1"/>
  <c r="G21" i="1"/>
  <c r="M20" i="1"/>
  <c r="M26" i="1" s="1"/>
  <c r="M42" i="1" s="1"/>
  <c r="L20" i="1"/>
  <c r="L26" i="1" s="1"/>
  <c r="L42" i="1" s="1"/>
  <c r="K20" i="1"/>
  <c r="K26" i="1" s="1"/>
  <c r="K42" i="1" s="1"/>
  <c r="J20" i="1"/>
  <c r="J26" i="1" s="1"/>
  <c r="J42" i="1" s="1"/>
  <c r="I20" i="1"/>
  <c r="I26" i="1" s="1"/>
  <c r="I42" i="1" s="1"/>
  <c r="H20" i="1"/>
  <c r="H26" i="1" s="1"/>
  <c r="G20" i="1"/>
  <c r="M19" i="1"/>
  <c r="M25" i="1" s="1"/>
  <c r="M41" i="1" s="1"/>
  <c r="L19" i="1"/>
  <c r="L25" i="1" s="1"/>
  <c r="L41" i="1" s="1"/>
  <c r="K19" i="1"/>
  <c r="K25" i="1" s="1"/>
  <c r="K41" i="1" s="1"/>
  <c r="J19" i="1"/>
  <c r="J25" i="1" s="1"/>
  <c r="J41" i="1" s="1"/>
  <c r="I19" i="1"/>
  <c r="I25" i="1" s="1"/>
  <c r="I41" i="1" s="1"/>
  <c r="H19" i="1"/>
  <c r="H25" i="1" s="1"/>
  <c r="G19" i="1"/>
  <c r="J45" i="1" l="1"/>
  <c r="N25" i="1"/>
  <c r="H41" i="1"/>
  <c r="N41" i="1" s="1"/>
  <c r="N26" i="1"/>
  <c r="H42" i="1"/>
  <c r="N42" i="1" s="1"/>
  <c r="K45" i="1"/>
  <c r="N27" i="1"/>
  <c r="N29" i="1" s="1"/>
  <c r="L45" i="1"/>
  <c r="H43" i="1"/>
  <c r="N43" i="1" s="1"/>
  <c r="N28" i="1"/>
  <c r="I45" i="1"/>
  <c r="M45" i="1"/>
  <c r="H44" i="1"/>
  <c r="H45" i="1" l="1"/>
  <c r="N44" i="1"/>
  <c r="O26" i="1"/>
  <c r="O25" i="1"/>
  <c r="O27" i="1"/>
  <c r="O28" i="1"/>
  <c r="N45" i="1" l="1"/>
  <c r="O43" i="1" l="1"/>
  <c r="O42" i="1"/>
  <c r="O41" i="1"/>
  <c r="O44" i="1"/>
</calcChain>
</file>

<file path=xl/sharedStrings.xml><?xml version="1.0" encoding="utf-8"?>
<sst xmlns="http://schemas.openxmlformats.org/spreadsheetml/2006/main" count="1938" uniqueCount="226">
  <si>
    <t>LIC</t>
  </si>
  <si>
    <t>PPG, private creditors (TDS, current US$)</t>
  </si>
  <si>
    <t>2030 [YR2030]</t>
  </si>
  <si>
    <t>Series Code</t>
  </si>
  <si>
    <t>LMC</t>
  </si>
  <si>
    <t>730</t>
  </si>
  <si>
    <t>Lower middle income</t>
  </si>
  <si>
    <t>2015 [YR2015]</t>
  </si>
  <si>
    <t>Last Updated: 02/26/2025</t>
  </si>
  <si>
    <t>2019 [YR2019]</t>
  </si>
  <si>
    <t>China</t>
  </si>
  <si>
    <t>2014 [YR2014]</t>
  </si>
  <si>
    <t>2029 [YR2029]</t>
  </si>
  <si>
    <t>DT.TDS.PRVT.CD</t>
  </si>
  <si>
    <t>Low income</t>
  </si>
  <si>
    <t>2013 [YR2013]</t>
  </si>
  <si>
    <t>..</t>
  </si>
  <si>
    <t>2024 [YR2024]</t>
  </si>
  <si>
    <t>2028 [YR2028]</t>
  </si>
  <si>
    <t>IMF repurchases and charges (TDS, current US$)</t>
  </si>
  <si>
    <t>2012 [YR2012]</t>
  </si>
  <si>
    <t>2023 [YR2023]</t>
  </si>
  <si>
    <t>WLD</t>
  </si>
  <si>
    <t>Country Name</t>
  </si>
  <si>
    <t>2022 [YR2022]</t>
  </si>
  <si>
    <t>Counterpart-Area Name</t>
  </si>
  <si>
    <t>PPG, bilateral (TDS, current US$)</t>
  </si>
  <si>
    <t>DT.TDS.BLAT.CD</t>
  </si>
  <si>
    <t>2031 [YR2031]</t>
  </si>
  <si>
    <t>2018 [YR2018]</t>
  </si>
  <si>
    <t>Multilateral debt service (TDS, current US$)</t>
  </si>
  <si>
    <t>Data from database: International Debt Statistics</t>
  </si>
  <si>
    <t>2017 [YR2017]</t>
  </si>
  <si>
    <t>Country Code</t>
  </si>
  <si>
    <t>DT.TDS.DIMF.CD</t>
  </si>
  <si>
    <t>Series Name</t>
  </si>
  <si>
    <t>2016 [YR2016]</t>
  </si>
  <si>
    <t>2027 [YR2027]</t>
  </si>
  <si>
    <t>Counterpart-Area Code</t>
  </si>
  <si>
    <t>2011 [YR2011]</t>
  </si>
  <si>
    <t>2026 [YR2026]</t>
  </si>
  <si>
    <t>World</t>
  </si>
  <si>
    <t>2010 [YR2010]</t>
  </si>
  <si>
    <t>2021 [YR2021]</t>
  </si>
  <si>
    <t>2025 [YR2025]</t>
  </si>
  <si>
    <t>DT.TDS.MLAT.CD</t>
  </si>
  <si>
    <t>2020 [YR2020]</t>
  </si>
  <si>
    <t>China public and private</t>
  </si>
  <si>
    <t>Bilateral excluding China</t>
  </si>
  <si>
    <t>Private excluding China</t>
  </si>
  <si>
    <t>Multilateral</t>
  </si>
  <si>
    <t>Small island upper middle income countries</t>
  </si>
  <si>
    <t>All low-, lower-middle and upper-middle income SIDs</t>
  </si>
  <si>
    <t>Angola</t>
  </si>
  <si>
    <t>AGO</t>
  </si>
  <si>
    <t>Benin</t>
  </si>
  <si>
    <t>BEN</t>
  </si>
  <si>
    <t>Bhutan</t>
  </si>
  <si>
    <t>BTN</t>
  </si>
  <si>
    <t>Cabo Verde</t>
  </si>
  <si>
    <t>CPV</t>
  </si>
  <si>
    <t>Cameroon</t>
  </si>
  <si>
    <t>CMR</t>
  </si>
  <si>
    <t>Congo, Rep.</t>
  </si>
  <si>
    <t>COG</t>
  </si>
  <si>
    <t>Cote d'Ivoire</t>
  </si>
  <si>
    <t>CIV</t>
  </si>
  <si>
    <t>Djibouti</t>
  </si>
  <si>
    <t>DJI</t>
  </si>
  <si>
    <t>Dominica</t>
  </si>
  <si>
    <t>DMA</t>
  </si>
  <si>
    <t>Egypt, Arab Rep.</t>
  </si>
  <si>
    <t>EGY</t>
  </si>
  <si>
    <t>Guinea-Bissau</t>
  </si>
  <si>
    <t>GNB</t>
  </si>
  <si>
    <t>Jamaica</t>
  </si>
  <si>
    <t>JAM</t>
  </si>
  <si>
    <t>Jordan</t>
  </si>
  <si>
    <t>JOR</t>
  </si>
  <si>
    <t>Kenya</t>
  </si>
  <si>
    <t>KEN</t>
  </si>
  <si>
    <t>Lao PDR</t>
  </si>
  <si>
    <t>LAO</t>
  </si>
  <si>
    <t>Malawi</t>
  </si>
  <si>
    <t>MWI</t>
  </si>
  <si>
    <t>Maldives</t>
  </si>
  <si>
    <t>MDV</t>
  </si>
  <si>
    <t>Mauritania</t>
  </si>
  <si>
    <t>MRT</t>
  </si>
  <si>
    <t>Mauritius</t>
  </si>
  <si>
    <t>MUS</t>
  </si>
  <si>
    <t>Nigeria</t>
  </si>
  <si>
    <t>NGA</t>
  </si>
  <si>
    <t>Pakistan</t>
  </si>
  <si>
    <t>PAK</t>
  </si>
  <si>
    <t>Senegal</t>
  </si>
  <si>
    <t>SEN</t>
  </si>
  <si>
    <t>South Sudan</t>
  </si>
  <si>
    <t>Sri Lanka</t>
  </si>
  <si>
    <t>Sudan</t>
  </si>
  <si>
    <t>SDN</t>
  </si>
  <si>
    <t>Suriname</t>
  </si>
  <si>
    <t>SUR</t>
  </si>
  <si>
    <t>Tanzania</t>
  </si>
  <si>
    <t>TZA</t>
  </si>
  <si>
    <t>Tunisia</t>
  </si>
  <si>
    <t>TUN</t>
  </si>
  <si>
    <t>$ million</t>
  </si>
  <si>
    <t>https://www.imf.org/en/Publications/CR/Issues/2023/07/31/Malawi-First-Review-Under-the-Staff-Monitored-Program-with-Executive-Board-Involvement-537345</t>
  </si>
  <si>
    <t>https://www.imf.org/en/Publications/CR/Issues/2024/06/10/Republic-of-South-Sudan-2023-Article-IV-Consultation-and-First-and-Second-Reviews-under-the-550191</t>
  </si>
  <si>
    <t>https://www.imf.org/en/Publications/CR/Issues/2023/03/09/Republic-of-South-Sudan-Third-Review-Under-the-Staff-Monitored-Program-Request-for-530783</t>
  </si>
  <si>
    <t>https://www.imf.org/en/Publications/CR/Issues/2022/08/03/Republic-of-South-Sudan-2022-Article-IV-Consultation-And-Second-Review-Under-The-Staff-521692</t>
  </si>
  <si>
    <t>Congo, Rep</t>
  </si>
  <si>
    <t>Egypt</t>
  </si>
  <si>
    <t>Laos</t>
  </si>
  <si>
    <t>African Export-Import Bank</t>
  </si>
  <si>
    <t>815</t>
  </si>
  <si>
    <t>MEAN</t>
  </si>
  <si>
    <t>Paying debt in full countries</t>
  </si>
  <si>
    <t>Chad</t>
  </si>
  <si>
    <t>Ghana</t>
  </si>
  <si>
    <t>Zambia</t>
  </si>
  <si>
    <t>Over 30%</t>
  </si>
  <si>
    <t>Over 40%</t>
  </si>
  <si>
    <t>Over 20%</t>
  </si>
  <si>
    <t>Number</t>
  </si>
  <si>
    <t>World Bank data does not include commercial lenders, so used IMF data from:</t>
  </si>
  <si>
    <t>No data in World Bank, used IMF instead</t>
  </si>
  <si>
    <t>Restructuring countries, NPV before restructuring, from https://debtjustice.org.uk/press-release/private-lenders-to-make-14-billion-profit-after-debt-relief-deals</t>
  </si>
  <si>
    <t>Average 2023-2025</t>
  </si>
  <si>
    <t>WB income group</t>
  </si>
  <si>
    <t>Lower-middle</t>
  </si>
  <si>
    <t>Low</t>
  </si>
  <si>
    <t>Gabon</t>
  </si>
  <si>
    <t>Upper-middle</t>
  </si>
  <si>
    <t>SID</t>
  </si>
  <si>
    <t>North Macedonia</t>
  </si>
  <si>
    <t>Dominican Republic</t>
  </si>
  <si>
    <t>El Salvador</t>
  </si>
  <si>
    <t>Belize</t>
  </si>
  <si>
    <t>Montenegro</t>
  </si>
  <si>
    <t>Costa Rica</t>
  </si>
  <si>
    <t>Comoros</t>
  </si>
  <si>
    <t>Paraguay</t>
  </si>
  <si>
    <t>Gambia, The</t>
  </si>
  <si>
    <t>Mongolia</t>
  </si>
  <si>
    <t>Sierra Leone</t>
  </si>
  <si>
    <t>Bangladesh</t>
  </si>
  <si>
    <t>Guinea</t>
  </si>
  <si>
    <t>Togo</t>
  </si>
  <si>
    <t>St. Vincent and the Grenadines</t>
  </si>
  <si>
    <t>Indonesia</t>
  </si>
  <si>
    <t>Madagascar</t>
  </si>
  <si>
    <t>Ethiopia</t>
  </si>
  <si>
    <t>Niger</t>
  </si>
  <si>
    <t>Nicaragua</t>
  </si>
  <si>
    <t>Armenia</t>
  </si>
  <si>
    <t>Morocco</t>
  </si>
  <si>
    <t>Uganda</t>
  </si>
  <si>
    <t>Argentina</t>
  </si>
  <si>
    <t>Albania</t>
  </si>
  <si>
    <t>Central African Republic</t>
  </si>
  <si>
    <t>St. Lucia</t>
  </si>
  <si>
    <t>Belarus</t>
  </si>
  <si>
    <t>Mozambique</t>
  </si>
  <si>
    <t>Honduras</t>
  </si>
  <si>
    <t>Papua New Guinea</t>
  </si>
  <si>
    <t>Rwanda</t>
  </si>
  <si>
    <t>South Africa</t>
  </si>
  <si>
    <t>Grenada</t>
  </si>
  <si>
    <t>Colombia</t>
  </si>
  <si>
    <t>Ecuador</t>
  </si>
  <si>
    <t>Bolivia</t>
  </si>
  <si>
    <t>Yemen, Rep.</t>
  </si>
  <si>
    <t>Tajikistan</t>
  </si>
  <si>
    <t>Fiji</t>
  </si>
  <si>
    <t>Cambodia</t>
  </si>
  <si>
    <t>Georgia</t>
  </si>
  <si>
    <t>Uzbekistan</t>
  </si>
  <si>
    <t>Myanmar</t>
  </si>
  <si>
    <t>Turkmenistan</t>
  </si>
  <si>
    <t>Samoa</t>
  </si>
  <si>
    <t>Mali</t>
  </si>
  <si>
    <t>Eswatini</t>
  </si>
  <si>
    <t>Sao Tome and Principe</t>
  </si>
  <si>
    <t>Liberia</t>
  </si>
  <si>
    <t>Azerbaijan</t>
  </si>
  <si>
    <t>Moldova</t>
  </si>
  <si>
    <t>Bosnia and Herzegovina</t>
  </si>
  <si>
    <t>Serbia</t>
  </si>
  <si>
    <t>Burkina Faso</t>
  </si>
  <si>
    <t>Burundi</t>
  </si>
  <si>
    <t>Tonga</t>
  </si>
  <si>
    <t>Guatemala</t>
  </si>
  <si>
    <t>Kyrgyz Republic</t>
  </si>
  <si>
    <t>Turkiye</t>
  </si>
  <si>
    <t>Mexico</t>
  </si>
  <si>
    <t>Lesotho</t>
  </si>
  <si>
    <t>Philippines</t>
  </si>
  <si>
    <t>Haiti</t>
  </si>
  <si>
    <t>Peru</t>
  </si>
  <si>
    <t>Kazakhstan</t>
  </si>
  <si>
    <t>Viet Nam</t>
  </si>
  <si>
    <t>Marshall Islands</t>
  </si>
  <si>
    <t>Congo, Dem. Rep.</t>
  </si>
  <si>
    <t>Nepal</t>
  </si>
  <si>
    <t>Ukraine</t>
  </si>
  <si>
    <t>Vanuatu</t>
  </si>
  <si>
    <t>Zimbabwe</t>
  </si>
  <si>
    <t>Botswana</t>
  </si>
  <si>
    <t>Guyana</t>
  </si>
  <si>
    <t>India</t>
  </si>
  <si>
    <t>Thailand</t>
  </si>
  <si>
    <t>Timor-Leste</t>
  </si>
  <si>
    <t>Brazil</t>
  </si>
  <si>
    <t>Iraq</t>
  </si>
  <si>
    <t>Solomon Islands</t>
  </si>
  <si>
    <t>Kosovo</t>
  </si>
  <si>
    <t>Kiribati</t>
  </si>
  <si>
    <t>Tuvalu</t>
  </si>
  <si>
    <t>Iran, Islamic Rep.</t>
  </si>
  <si>
    <t>Algeria</t>
  </si>
  <si>
    <t>Afghanistan</t>
  </si>
  <si>
    <t>External debt service as % of government revenue</t>
  </si>
  <si>
    <t>Calculated by Debt Justice from World Bank IDS, IMF WEO and individual IMF country reports</t>
  </si>
  <si>
    <t>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</si>
</sst>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9" fontId="0" fillId="0" borderId="0" xfId="0" applyNumberFormat="1"/>
    <xf numFmtId="0" fontId="1" fillId="0" borderId="0" xfId="0" applyFont="1"/>
    <xf numFmtId="1" fontId="0" fillId="0" borderId="0" xfId="0" applyNumberFormat="1"/>
    <xf numFmtId="49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workbookViewId="0">
      <selection activeCell="E32" sqref="E32"/>
    </sheetView>
  </sheetViews>
  <sheetFormatPr defaultRowHeight="15" x14ac:dyDescent="0.25"/>
  <cols>
    <col min="8" max="8" width="12" bestFit="1" customWidth="1"/>
  </cols>
  <sheetData>
    <row r="1" spans="1:13" x14ac:dyDescent="0.25">
      <c r="A1" t="s">
        <v>23</v>
      </c>
      <c r="B1" s="1" t="s">
        <v>33</v>
      </c>
      <c r="C1" t="s">
        <v>25</v>
      </c>
      <c r="D1" s="1" t="s">
        <v>38</v>
      </c>
      <c r="E1" t="s">
        <v>35</v>
      </c>
      <c r="F1" s="1" t="s">
        <v>3</v>
      </c>
      <c r="G1" t="s">
        <v>9</v>
      </c>
      <c r="H1" t="s">
        <v>46</v>
      </c>
      <c r="I1" t="s">
        <v>43</v>
      </c>
      <c r="J1" t="s">
        <v>24</v>
      </c>
      <c r="K1" t="s">
        <v>21</v>
      </c>
      <c r="L1" t="s">
        <v>17</v>
      </c>
      <c r="M1" t="s">
        <v>44</v>
      </c>
    </row>
    <row r="2" spans="1:13" x14ac:dyDescent="0.25">
      <c r="A2" t="s">
        <v>14</v>
      </c>
      <c r="B2" s="1" t="s">
        <v>0</v>
      </c>
      <c r="C2" t="s">
        <v>10</v>
      </c>
      <c r="D2" s="1" t="s">
        <v>5</v>
      </c>
      <c r="E2" t="s">
        <v>19</v>
      </c>
      <c r="F2" s="1" t="s">
        <v>34</v>
      </c>
      <c r="G2" t="s">
        <v>16</v>
      </c>
      <c r="H2" t="s">
        <v>16</v>
      </c>
      <c r="I2" t="s">
        <v>16</v>
      </c>
      <c r="J2" t="s">
        <v>16</v>
      </c>
      <c r="K2" t="s">
        <v>16</v>
      </c>
      <c r="L2" t="s">
        <v>16</v>
      </c>
      <c r="M2" t="s">
        <v>16</v>
      </c>
    </row>
    <row r="3" spans="1:13" x14ac:dyDescent="0.25">
      <c r="A3" t="s">
        <v>14</v>
      </c>
      <c r="B3" s="1" t="s">
        <v>0</v>
      </c>
      <c r="C3" t="s">
        <v>10</v>
      </c>
      <c r="D3" s="1" t="s">
        <v>5</v>
      </c>
      <c r="E3" t="s">
        <v>30</v>
      </c>
      <c r="F3" s="1" t="s">
        <v>45</v>
      </c>
      <c r="G3" t="s">
        <v>16</v>
      </c>
      <c r="H3" t="s">
        <v>16</v>
      </c>
      <c r="I3" t="s">
        <v>16</v>
      </c>
      <c r="J3" t="s">
        <v>16</v>
      </c>
      <c r="K3" t="s">
        <v>16</v>
      </c>
      <c r="L3" t="s">
        <v>16</v>
      </c>
      <c r="M3" t="s">
        <v>16</v>
      </c>
    </row>
    <row r="4" spans="1:13" x14ac:dyDescent="0.25">
      <c r="A4" t="s">
        <v>14</v>
      </c>
      <c r="B4" s="1" t="s">
        <v>0</v>
      </c>
      <c r="C4" t="s">
        <v>10</v>
      </c>
      <c r="D4" s="1" t="s">
        <v>5</v>
      </c>
      <c r="E4" t="s">
        <v>26</v>
      </c>
      <c r="F4" s="1" t="s">
        <v>27</v>
      </c>
      <c r="G4">
        <v>1156257961.6999998</v>
      </c>
      <c r="H4">
        <v>1062922454.6999999</v>
      </c>
      <c r="I4">
        <v>1174612120</v>
      </c>
      <c r="J4">
        <v>1338101419.3</v>
      </c>
      <c r="K4">
        <v>1083095737.2</v>
      </c>
      <c r="L4">
        <v>3179050541.4000001</v>
      </c>
      <c r="M4">
        <v>3074172510.0000005</v>
      </c>
    </row>
    <row r="5" spans="1:13" x14ac:dyDescent="0.25">
      <c r="A5" t="s">
        <v>14</v>
      </c>
      <c r="B5" s="1" t="s">
        <v>0</v>
      </c>
      <c r="C5" t="s">
        <v>10</v>
      </c>
      <c r="D5" s="1" t="s">
        <v>5</v>
      </c>
      <c r="E5" t="s">
        <v>1</v>
      </c>
      <c r="F5" s="1" t="s">
        <v>13</v>
      </c>
      <c r="G5">
        <v>366143000</v>
      </c>
      <c r="H5">
        <v>333885000</v>
      </c>
      <c r="I5">
        <v>292177000</v>
      </c>
      <c r="J5">
        <v>261269000</v>
      </c>
      <c r="K5">
        <v>97433000</v>
      </c>
      <c r="L5">
        <v>670194735.70000005</v>
      </c>
      <c r="M5">
        <v>430642735.69999999</v>
      </c>
    </row>
    <row r="6" spans="1:13" x14ac:dyDescent="0.25">
      <c r="A6" t="s">
        <v>6</v>
      </c>
      <c r="B6" s="1" t="s">
        <v>4</v>
      </c>
      <c r="C6" t="s">
        <v>10</v>
      </c>
      <c r="D6" s="1" t="s">
        <v>5</v>
      </c>
      <c r="E6" t="s">
        <v>19</v>
      </c>
      <c r="F6" s="1" t="s">
        <v>34</v>
      </c>
      <c r="G6" t="s">
        <v>16</v>
      </c>
      <c r="H6" t="s">
        <v>16</v>
      </c>
      <c r="I6" t="s">
        <v>16</v>
      </c>
      <c r="J6" t="s">
        <v>16</v>
      </c>
      <c r="K6" t="s">
        <v>16</v>
      </c>
      <c r="L6" t="s">
        <v>16</v>
      </c>
      <c r="M6" t="s">
        <v>16</v>
      </c>
    </row>
    <row r="7" spans="1:13" x14ac:dyDescent="0.25">
      <c r="A7" t="s">
        <v>6</v>
      </c>
      <c r="B7" s="1" t="s">
        <v>4</v>
      </c>
      <c r="C7" t="s">
        <v>10</v>
      </c>
      <c r="D7" s="1" t="s">
        <v>5</v>
      </c>
      <c r="E7" t="s">
        <v>30</v>
      </c>
      <c r="F7" s="1" t="s">
        <v>45</v>
      </c>
      <c r="G7" t="s">
        <v>16</v>
      </c>
      <c r="H7" t="s">
        <v>16</v>
      </c>
      <c r="I7" t="s">
        <v>16</v>
      </c>
      <c r="J7" t="s">
        <v>16</v>
      </c>
      <c r="K7" t="s">
        <v>16</v>
      </c>
      <c r="L7" t="s">
        <v>16</v>
      </c>
      <c r="M7" t="s">
        <v>16</v>
      </c>
    </row>
    <row r="8" spans="1:13" x14ac:dyDescent="0.25">
      <c r="A8" t="s">
        <v>6</v>
      </c>
      <c r="B8" s="1" t="s">
        <v>4</v>
      </c>
      <c r="C8" t="s">
        <v>10</v>
      </c>
      <c r="D8" s="1" t="s">
        <v>5</v>
      </c>
      <c r="E8" t="s">
        <v>26</v>
      </c>
      <c r="F8" s="1" t="s">
        <v>27</v>
      </c>
      <c r="G8">
        <v>8163099304.3999996</v>
      </c>
      <c r="H8">
        <v>7930192587.1000004</v>
      </c>
      <c r="I8">
        <v>7141937541.7999992</v>
      </c>
      <c r="J8">
        <v>11230666537</v>
      </c>
      <c r="K8">
        <v>10165973802.500002</v>
      </c>
      <c r="L8">
        <v>18819552115.999996</v>
      </c>
      <c r="M8">
        <v>19240852542.700005</v>
      </c>
    </row>
    <row r="9" spans="1:13" x14ac:dyDescent="0.25">
      <c r="A9" t="s">
        <v>6</v>
      </c>
      <c r="B9" s="1" t="s">
        <v>4</v>
      </c>
      <c r="C9" t="s">
        <v>10</v>
      </c>
      <c r="D9" s="1" t="s">
        <v>5</v>
      </c>
      <c r="E9" t="s">
        <v>1</v>
      </c>
      <c r="F9" s="1" t="s">
        <v>13</v>
      </c>
      <c r="G9">
        <v>4020744299.6999998</v>
      </c>
      <c r="H9">
        <v>3011138392.6999998</v>
      </c>
      <c r="I9">
        <v>2591849261.6999998</v>
      </c>
      <c r="J9">
        <v>3748174060</v>
      </c>
      <c r="K9">
        <v>5702024531.1999998</v>
      </c>
      <c r="L9">
        <v>6398987062.9000006</v>
      </c>
      <c r="M9">
        <v>5979089743.6999989</v>
      </c>
    </row>
    <row r="10" spans="1:13" x14ac:dyDescent="0.25">
      <c r="A10" t="s">
        <v>14</v>
      </c>
      <c r="B10" s="1" t="s">
        <v>0</v>
      </c>
      <c r="C10" t="s">
        <v>41</v>
      </c>
      <c r="D10" s="1" t="s">
        <v>22</v>
      </c>
      <c r="E10" t="s">
        <v>19</v>
      </c>
      <c r="F10" s="1" t="s">
        <v>34</v>
      </c>
      <c r="G10">
        <v>417365070.19999993</v>
      </c>
      <c r="H10">
        <v>782445423.89999986</v>
      </c>
      <c r="I10">
        <v>1750396719.8000002</v>
      </c>
      <c r="J10">
        <v>463920144.10000002</v>
      </c>
      <c r="K10">
        <v>1343069905.8</v>
      </c>
      <c r="L10">
        <v>731264802.0999999</v>
      </c>
      <c r="M10">
        <v>1007453778.4000002</v>
      </c>
    </row>
    <row r="11" spans="1:13" x14ac:dyDescent="0.25">
      <c r="A11" t="s">
        <v>14</v>
      </c>
      <c r="B11" s="1" t="s">
        <v>0</v>
      </c>
      <c r="C11" t="s">
        <v>41</v>
      </c>
      <c r="D11" s="1" t="s">
        <v>22</v>
      </c>
      <c r="E11" t="s">
        <v>30</v>
      </c>
      <c r="F11" s="1" t="s">
        <v>45</v>
      </c>
      <c r="G11">
        <v>2126155256.0999999</v>
      </c>
      <c r="H11">
        <v>1978190601.5000002</v>
      </c>
      <c r="I11">
        <v>3468821636.4000001</v>
      </c>
      <c r="J11">
        <v>2119932742.0000002</v>
      </c>
      <c r="K11">
        <v>2367710452.2999997</v>
      </c>
      <c r="L11">
        <v>3977137338.8000007</v>
      </c>
      <c r="M11">
        <v>4195248786.6000004</v>
      </c>
    </row>
    <row r="12" spans="1:13" x14ac:dyDescent="0.25">
      <c r="A12" t="s">
        <v>14</v>
      </c>
      <c r="B12" s="1" t="s">
        <v>0</v>
      </c>
      <c r="C12" t="s">
        <v>41</v>
      </c>
      <c r="D12" s="1" t="s">
        <v>22</v>
      </c>
      <c r="E12" t="s">
        <v>26</v>
      </c>
      <c r="F12" s="1" t="s">
        <v>27</v>
      </c>
      <c r="G12">
        <v>1708258854.9000001</v>
      </c>
      <c r="H12">
        <v>1557532926.5</v>
      </c>
      <c r="I12">
        <v>1804974816.5999999</v>
      </c>
      <c r="J12">
        <v>1997753564.1000001</v>
      </c>
      <c r="K12">
        <v>1718949309.0999999</v>
      </c>
      <c r="L12">
        <v>9241378217.9999981</v>
      </c>
      <c r="M12">
        <v>4746069697.6999989</v>
      </c>
    </row>
    <row r="13" spans="1:13" x14ac:dyDescent="0.25">
      <c r="A13" t="s">
        <v>14</v>
      </c>
      <c r="B13" s="1" t="s">
        <v>0</v>
      </c>
      <c r="C13" t="s">
        <v>41</v>
      </c>
      <c r="D13" s="1" t="s">
        <v>22</v>
      </c>
      <c r="E13" t="s">
        <v>1</v>
      </c>
      <c r="F13" s="1" t="s">
        <v>13</v>
      </c>
      <c r="G13">
        <v>1607877701.8999999</v>
      </c>
      <c r="H13">
        <v>1617464357</v>
      </c>
      <c r="I13">
        <v>1915277951.4999998</v>
      </c>
      <c r="J13">
        <v>1714284560</v>
      </c>
      <c r="K13">
        <v>1552958123.9000003</v>
      </c>
      <c r="L13">
        <v>3311773893.1999998</v>
      </c>
      <c r="M13">
        <v>1695707263.7</v>
      </c>
    </row>
    <row r="14" spans="1:13" x14ac:dyDescent="0.25">
      <c r="A14" t="s">
        <v>6</v>
      </c>
      <c r="B14" s="1" t="s">
        <v>4</v>
      </c>
      <c r="C14" t="s">
        <v>41</v>
      </c>
      <c r="D14" s="1" t="s">
        <v>22</v>
      </c>
      <c r="E14" t="s">
        <v>19</v>
      </c>
      <c r="F14" s="1" t="s">
        <v>34</v>
      </c>
      <c r="G14">
        <v>2971711570.500001</v>
      </c>
      <c r="H14">
        <v>2845730399.500001</v>
      </c>
      <c r="I14">
        <v>5048381668.1000004</v>
      </c>
      <c r="J14">
        <v>5188194412.999999</v>
      </c>
      <c r="K14">
        <v>12024118671.999996</v>
      </c>
      <c r="L14">
        <v>15948414569.599998</v>
      </c>
      <c r="M14">
        <v>12346979993.9</v>
      </c>
    </row>
    <row r="15" spans="1:13" x14ac:dyDescent="0.25">
      <c r="A15" t="s">
        <v>6</v>
      </c>
      <c r="B15" s="1" t="s">
        <v>4</v>
      </c>
      <c r="C15" t="s">
        <v>41</v>
      </c>
      <c r="D15" s="1" t="s">
        <v>22</v>
      </c>
      <c r="E15" t="s">
        <v>30</v>
      </c>
      <c r="F15" s="1" t="s">
        <v>45</v>
      </c>
      <c r="G15">
        <v>22734345212.299999</v>
      </c>
      <c r="H15">
        <v>22826858021.700001</v>
      </c>
      <c r="I15">
        <v>25471592660.599998</v>
      </c>
      <c r="J15">
        <v>27853796118.000004</v>
      </c>
      <c r="K15">
        <v>38526460120.999992</v>
      </c>
      <c r="L15">
        <v>50278129555.799995</v>
      </c>
      <c r="M15">
        <v>50468225969.900017</v>
      </c>
    </row>
    <row r="16" spans="1:13" x14ac:dyDescent="0.25">
      <c r="A16" t="s">
        <v>6</v>
      </c>
      <c r="B16" s="1" t="s">
        <v>4</v>
      </c>
      <c r="C16" t="s">
        <v>41</v>
      </c>
      <c r="D16" s="1" t="s">
        <v>22</v>
      </c>
      <c r="E16" t="s">
        <v>26</v>
      </c>
      <c r="F16" s="1" t="s">
        <v>27</v>
      </c>
      <c r="G16">
        <v>22998433141.200001</v>
      </c>
      <c r="H16">
        <v>22282944774.099991</v>
      </c>
      <c r="I16">
        <v>24793075514.599995</v>
      </c>
      <c r="J16">
        <v>24597690252</v>
      </c>
      <c r="K16">
        <v>26429124620.500004</v>
      </c>
      <c r="L16">
        <v>45660244553.100006</v>
      </c>
      <c r="M16">
        <v>42297893051.899994</v>
      </c>
    </row>
    <row r="17" spans="1:15" x14ac:dyDescent="0.25">
      <c r="A17" t="s">
        <v>6</v>
      </c>
      <c r="B17" s="1" t="s">
        <v>4</v>
      </c>
      <c r="C17" t="s">
        <v>41</v>
      </c>
      <c r="D17" s="1" t="s">
        <v>22</v>
      </c>
      <c r="E17" t="s">
        <v>1</v>
      </c>
      <c r="F17" s="1" t="s">
        <v>13</v>
      </c>
      <c r="G17">
        <v>49046888442.299988</v>
      </c>
      <c r="H17">
        <v>53970974088.400002</v>
      </c>
      <c r="I17">
        <v>52573196187.900009</v>
      </c>
      <c r="J17">
        <v>52507374741.300003</v>
      </c>
      <c r="K17">
        <v>46729503469.699997</v>
      </c>
      <c r="L17">
        <v>76482389051</v>
      </c>
      <c r="M17">
        <v>64244814487.400002</v>
      </c>
    </row>
    <row r="18" spans="1:15" x14ac:dyDescent="0.25">
      <c r="B18" s="1"/>
      <c r="D18" s="1"/>
      <c r="F18" s="1"/>
    </row>
    <row r="19" spans="1:15" x14ac:dyDescent="0.25">
      <c r="B19" s="1"/>
      <c r="D19" s="1"/>
      <c r="F19" s="1" t="s">
        <v>47</v>
      </c>
      <c r="G19">
        <f t="shared" ref="G19:M19" si="0">G4+G5+G8+G9</f>
        <v>13706244565.799999</v>
      </c>
      <c r="H19">
        <f t="shared" si="0"/>
        <v>12338138434.5</v>
      </c>
      <c r="I19">
        <f t="shared" si="0"/>
        <v>11200575923.5</v>
      </c>
      <c r="J19">
        <f t="shared" si="0"/>
        <v>16578211016.299999</v>
      </c>
      <c r="K19">
        <f t="shared" si="0"/>
        <v>17048527070.900002</v>
      </c>
      <c r="L19">
        <f t="shared" si="0"/>
        <v>29067784456</v>
      </c>
      <c r="M19">
        <f t="shared" si="0"/>
        <v>28724757532.100006</v>
      </c>
    </row>
    <row r="20" spans="1:15" x14ac:dyDescent="0.25">
      <c r="B20" s="1"/>
      <c r="D20" s="1"/>
      <c r="F20" s="1" t="s">
        <v>48</v>
      </c>
      <c r="G20">
        <f t="shared" ref="G20:M20" si="1">G12+G16-G4-G8</f>
        <v>15387334730.000002</v>
      </c>
      <c r="H20">
        <f t="shared" si="1"/>
        <v>14847362658.79999</v>
      </c>
      <c r="I20">
        <f t="shared" si="1"/>
        <v>18281500669.399994</v>
      </c>
      <c r="J20">
        <f t="shared" si="1"/>
        <v>14026675859.799999</v>
      </c>
      <c r="K20">
        <f t="shared" si="1"/>
        <v>16899004389.9</v>
      </c>
      <c r="L20">
        <f t="shared" si="1"/>
        <v>32903020113.700008</v>
      </c>
      <c r="M20">
        <f t="shared" si="1"/>
        <v>24728937696.899986</v>
      </c>
    </row>
    <row r="21" spans="1:15" x14ac:dyDescent="0.25">
      <c r="A21" t="s">
        <v>31</v>
      </c>
      <c r="B21" s="1"/>
      <c r="D21" s="1"/>
      <c r="F21" s="1" t="s">
        <v>49</v>
      </c>
      <c r="G21">
        <f t="shared" ref="G21:M21" si="2">G13+G17-G5-G9</f>
        <v>46267878844.499992</v>
      </c>
      <c r="H21">
        <f t="shared" si="2"/>
        <v>52243415052.700005</v>
      </c>
      <c r="I21">
        <f t="shared" si="2"/>
        <v>51604447877.700012</v>
      </c>
      <c r="J21">
        <f t="shared" si="2"/>
        <v>50212216241.300003</v>
      </c>
      <c r="K21">
        <f t="shared" si="2"/>
        <v>42483004062.400002</v>
      </c>
      <c r="L21">
        <f t="shared" si="2"/>
        <v>72724981145.600006</v>
      </c>
      <c r="M21">
        <f t="shared" si="2"/>
        <v>59530789271.700005</v>
      </c>
    </row>
    <row r="22" spans="1:15" x14ac:dyDescent="0.25">
      <c r="A22" t="s">
        <v>8</v>
      </c>
      <c r="F22" s="1" t="s">
        <v>50</v>
      </c>
      <c r="G22">
        <f t="shared" ref="G22" si="3">G10+G11+G14+G15</f>
        <v>28249577109.099998</v>
      </c>
      <c r="H22">
        <f>H10+H11+H14+H15</f>
        <v>28433224446.600002</v>
      </c>
      <c r="I22">
        <f t="shared" ref="I22:M22" si="4">I10+I11+I14+I15</f>
        <v>35739192684.900002</v>
      </c>
      <c r="J22">
        <f t="shared" si="4"/>
        <v>35625843417.100006</v>
      </c>
      <c r="K22">
        <f t="shared" si="4"/>
        <v>54261359151.099991</v>
      </c>
      <c r="L22">
        <f t="shared" si="4"/>
        <v>70934946266.299988</v>
      </c>
      <c r="M22">
        <f t="shared" si="4"/>
        <v>68017908528.800018</v>
      </c>
    </row>
    <row r="24" spans="1:15" x14ac:dyDescent="0.25">
      <c r="H24">
        <v>2020</v>
      </c>
      <c r="I24">
        <f>H24+1</f>
        <v>2021</v>
      </c>
      <c r="J24">
        <f t="shared" ref="J24:M24" si="5">I24+1</f>
        <v>2022</v>
      </c>
      <c r="K24">
        <f t="shared" si="5"/>
        <v>2023</v>
      </c>
      <c r="L24">
        <f t="shared" si="5"/>
        <v>2024</v>
      </c>
      <c r="M24">
        <f t="shared" si="5"/>
        <v>2025</v>
      </c>
    </row>
    <row r="25" spans="1:15" x14ac:dyDescent="0.25">
      <c r="G25" s="1" t="s">
        <v>47</v>
      </c>
      <c r="H25">
        <f>H19/1000000000</f>
        <v>12.338138434499999</v>
      </c>
      <c r="I25">
        <f t="shared" ref="I25:M28" si="6">I19/1000000000</f>
        <v>11.200575923500001</v>
      </c>
      <c r="J25">
        <f t="shared" si="6"/>
        <v>16.578211016299999</v>
      </c>
      <c r="K25">
        <f t="shared" si="6"/>
        <v>17.048527070900001</v>
      </c>
      <c r="L25">
        <f t="shared" si="6"/>
        <v>29.067784455999998</v>
      </c>
      <c r="M25">
        <f t="shared" si="6"/>
        <v>28.724757532100007</v>
      </c>
      <c r="N25">
        <f>SUM(H25:M25)</f>
        <v>114.9579944333</v>
      </c>
      <c r="O25" s="2">
        <f>N25/$N$29</f>
        <v>0.13391253367230369</v>
      </c>
    </row>
    <row r="26" spans="1:15" x14ac:dyDescent="0.25">
      <c r="G26" s="1" t="s">
        <v>48</v>
      </c>
      <c r="H26">
        <f>H20/1000000000</f>
        <v>14.847362658799989</v>
      </c>
      <c r="I26">
        <f t="shared" si="6"/>
        <v>18.281500669399993</v>
      </c>
      <c r="J26">
        <f t="shared" si="6"/>
        <v>14.026675859799999</v>
      </c>
      <c r="K26">
        <f t="shared" si="6"/>
        <v>16.8990043899</v>
      </c>
      <c r="L26">
        <f t="shared" si="6"/>
        <v>32.903020113700009</v>
      </c>
      <c r="M26">
        <f t="shared" si="6"/>
        <v>24.728937696899987</v>
      </c>
      <c r="N26">
        <f t="shared" ref="N26:N28" si="7">SUM(H26:M26)</f>
        <v>121.68650138849998</v>
      </c>
      <c r="O26" s="2">
        <f t="shared" ref="O26:O28" si="8">N26/$N$29</f>
        <v>0.14175045237160158</v>
      </c>
    </row>
    <row r="27" spans="1:15" x14ac:dyDescent="0.25">
      <c r="G27" s="1" t="s">
        <v>49</v>
      </c>
      <c r="H27">
        <f>H21/1000000000</f>
        <v>52.243415052700001</v>
      </c>
      <c r="I27">
        <f t="shared" si="6"/>
        <v>51.604447877700011</v>
      </c>
      <c r="J27">
        <f t="shared" si="6"/>
        <v>50.212216241300005</v>
      </c>
      <c r="K27">
        <f t="shared" si="6"/>
        <v>42.483004062399999</v>
      </c>
      <c r="L27">
        <f t="shared" si="6"/>
        <v>72.724981145600012</v>
      </c>
      <c r="M27">
        <f t="shared" si="6"/>
        <v>59.530789271700002</v>
      </c>
      <c r="N27">
        <f t="shared" si="7"/>
        <v>328.79885365140001</v>
      </c>
      <c r="O27" s="2">
        <f t="shared" si="8"/>
        <v>0.38301196691940248</v>
      </c>
    </row>
    <row r="28" spans="1:15" x14ac:dyDescent="0.25">
      <c r="G28" s="1" t="s">
        <v>50</v>
      </c>
      <c r="H28">
        <f>H22/1000000000</f>
        <v>28.433224446600001</v>
      </c>
      <c r="I28">
        <f t="shared" si="6"/>
        <v>35.739192684900004</v>
      </c>
      <c r="J28">
        <f t="shared" si="6"/>
        <v>35.625843417100008</v>
      </c>
      <c r="K28">
        <f t="shared" si="6"/>
        <v>54.261359151099988</v>
      </c>
      <c r="L28">
        <f t="shared" si="6"/>
        <v>70.934946266299988</v>
      </c>
      <c r="M28">
        <f t="shared" si="6"/>
        <v>68.017908528800021</v>
      </c>
      <c r="N28">
        <f t="shared" si="7"/>
        <v>293.01247449480002</v>
      </c>
      <c r="O28" s="2">
        <f t="shared" si="8"/>
        <v>0.34132504703669225</v>
      </c>
    </row>
    <row r="29" spans="1:15" x14ac:dyDescent="0.25">
      <c r="N29">
        <f>SUM(N25:N28)</f>
        <v>858.455823968</v>
      </c>
    </row>
    <row r="31" spans="1:15" x14ac:dyDescent="0.25">
      <c r="G31" s="3" t="s">
        <v>51</v>
      </c>
    </row>
    <row r="32" spans="1:15" x14ac:dyDescent="0.25">
      <c r="H32">
        <v>2020</v>
      </c>
      <c r="I32">
        <v>2021</v>
      </c>
      <c r="J32">
        <v>2022</v>
      </c>
      <c r="K32">
        <v>2023</v>
      </c>
      <c r="L32">
        <v>2024</v>
      </c>
      <c r="M32">
        <v>2025</v>
      </c>
    </row>
    <row r="33" spans="7:16" x14ac:dyDescent="0.25">
      <c r="G33" t="s">
        <v>47</v>
      </c>
      <c r="H33">
        <v>0.28048602260000005</v>
      </c>
      <c r="I33">
        <v>0.19986953880000002</v>
      </c>
      <c r="J33">
        <v>0.34235004229999999</v>
      </c>
      <c r="K33">
        <v>0.40523158019999994</v>
      </c>
      <c r="L33">
        <v>0.49780271829999995</v>
      </c>
      <c r="M33">
        <v>0.44830906269999993</v>
      </c>
      <c r="N33">
        <v>2.1740489648999999</v>
      </c>
      <c r="O33">
        <v>5.2096494910501619E-2</v>
      </c>
    </row>
    <row r="34" spans="7:16" x14ac:dyDescent="0.25">
      <c r="G34" t="s">
        <v>48</v>
      </c>
      <c r="H34">
        <v>0.2977663914</v>
      </c>
      <c r="I34">
        <v>0.69707977600000004</v>
      </c>
      <c r="J34">
        <v>0.3613051830000002</v>
      </c>
      <c r="K34">
        <v>0.29879322330000008</v>
      </c>
      <c r="L34">
        <v>0.59725178739999996</v>
      </c>
      <c r="M34">
        <v>0.58725645030000018</v>
      </c>
      <c r="N34">
        <v>2.8394528114000002</v>
      </c>
      <c r="O34">
        <v>6.8041493694928706E-2</v>
      </c>
    </row>
    <row r="35" spans="7:16" x14ac:dyDescent="0.25">
      <c r="G35" t="s">
        <v>49</v>
      </c>
      <c r="H35">
        <v>4.6733644104000005</v>
      </c>
      <c r="I35">
        <v>3.0638423677000004</v>
      </c>
      <c r="J35">
        <v>3.6756556335999999</v>
      </c>
      <c r="K35">
        <v>5.5505253167000008</v>
      </c>
      <c r="L35">
        <v>3.7735735950999998</v>
      </c>
      <c r="M35">
        <v>4.7991964583</v>
      </c>
      <c r="N35">
        <v>25.5361577818</v>
      </c>
      <c r="O35">
        <v>0.61192012479558033</v>
      </c>
    </row>
    <row r="36" spans="7:16" x14ac:dyDescent="0.25">
      <c r="G36" t="s">
        <v>50</v>
      </c>
      <c r="H36">
        <v>1.3837239338000002</v>
      </c>
      <c r="I36">
        <v>1.2258738492999999</v>
      </c>
      <c r="J36">
        <v>1.2335734064999999</v>
      </c>
      <c r="K36">
        <v>2.1843473847999997</v>
      </c>
      <c r="L36">
        <v>2.7503327627000003</v>
      </c>
      <c r="M36">
        <v>2.4036836628000002</v>
      </c>
      <c r="N36">
        <v>11.1815349999</v>
      </c>
      <c r="O36">
        <v>0.26794188659898943</v>
      </c>
    </row>
    <row r="37" spans="7:16" x14ac:dyDescent="0.25">
      <c r="N37">
        <v>41.731194557999999</v>
      </c>
    </row>
    <row r="39" spans="7:16" x14ac:dyDescent="0.25">
      <c r="G39" s="3" t="s">
        <v>52</v>
      </c>
    </row>
    <row r="40" spans="7:16" x14ac:dyDescent="0.25">
      <c r="H40">
        <v>2020</v>
      </c>
      <c r="I40">
        <v>2021</v>
      </c>
      <c r="J40">
        <v>2022</v>
      </c>
      <c r="K40">
        <v>2023</v>
      </c>
      <c r="L40">
        <v>2024</v>
      </c>
      <c r="M40">
        <v>2025</v>
      </c>
    </row>
    <row r="41" spans="7:16" x14ac:dyDescent="0.25">
      <c r="G41" t="s">
        <v>47</v>
      </c>
      <c r="H41">
        <f t="shared" ref="H41:M44" si="9">H25+H33</f>
        <v>12.618624457099999</v>
      </c>
      <c r="I41">
        <f t="shared" si="9"/>
        <v>11.4004454623</v>
      </c>
      <c r="J41">
        <f t="shared" si="9"/>
        <v>16.920561058600001</v>
      </c>
      <c r="K41">
        <f t="shared" si="9"/>
        <v>17.453758651099999</v>
      </c>
      <c r="L41">
        <f t="shared" si="9"/>
        <v>29.565587174299999</v>
      </c>
      <c r="M41">
        <f t="shared" si="9"/>
        <v>29.173066594800005</v>
      </c>
      <c r="N41">
        <f>SUM(H41:M41)</f>
        <v>117.1320433982</v>
      </c>
      <c r="O41" s="2">
        <f>N41/$N$45</f>
        <v>0.13011967623127513</v>
      </c>
      <c r="P41" s="2"/>
    </row>
    <row r="42" spans="7:16" x14ac:dyDescent="0.25">
      <c r="G42" t="s">
        <v>48</v>
      </c>
      <c r="H42">
        <f t="shared" si="9"/>
        <v>15.145129050199989</v>
      </c>
      <c r="I42">
        <f t="shared" si="9"/>
        <v>18.978580445399992</v>
      </c>
      <c r="J42">
        <f t="shared" si="9"/>
        <v>14.3879810428</v>
      </c>
      <c r="K42">
        <f t="shared" si="9"/>
        <v>17.197797613199999</v>
      </c>
      <c r="L42">
        <f t="shared" si="9"/>
        <v>33.500271901100007</v>
      </c>
      <c r="M42">
        <f t="shared" si="9"/>
        <v>25.316194147199987</v>
      </c>
      <c r="N42">
        <f t="shared" ref="N42:N44" si="10">SUM(H42:M42)</f>
        <v>124.52595419989999</v>
      </c>
      <c r="O42" s="2">
        <f t="shared" ref="O42:O44" si="11">N42/$N$45</f>
        <v>0.138333425873885</v>
      </c>
      <c r="P42" s="2"/>
    </row>
    <row r="43" spans="7:16" x14ac:dyDescent="0.25">
      <c r="G43" t="s">
        <v>49</v>
      </c>
      <c r="H43">
        <f t="shared" si="9"/>
        <v>56.916779463099999</v>
      </c>
      <c r="I43">
        <f t="shared" si="9"/>
        <v>54.668290245400009</v>
      </c>
      <c r="J43">
        <f t="shared" si="9"/>
        <v>53.887871874900007</v>
      </c>
      <c r="K43">
        <f t="shared" si="9"/>
        <v>48.033529379100003</v>
      </c>
      <c r="L43">
        <f t="shared" si="9"/>
        <v>76.498554740700015</v>
      </c>
      <c r="M43">
        <f t="shared" si="9"/>
        <v>64.329985730000004</v>
      </c>
      <c r="N43">
        <f t="shared" si="10"/>
        <v>354.33501143320007</v>
      </c>
      <c r="O43" s="2">
        <f t="shared" si="11"/>
        <v>0.3936237738835664</v>
      </c>
      <c r="P43" s="2"/>
    </row>
    <row r="44" spans="7:16" x14ac:dyDescent="0.25">
      <c r="G44" t="s">
        <v>50</v>
      </c>
      <c r="H44">
        <f t="shared" si="9"/>
        <v>29.8169483804</v>
      </c>
      <c r="I44">
        <f t="shared" si="9"/>
        <v>36.965066534200005</v>
      </c>
      <c r="J44">
        <f t="shared" si="9"/>
        <v>36.859416823600007</v>
      </c>
      <c r="K44">
        <f t="shared" si="9"/>
        <v>56.445706535899987</v>
      </c>
      <c r="L44">
        <f t="shared" si="9"/>
        <v>73.685279028999986</v>
      </c>
      <c r="M44">
        <f t="shared" si="9"/>
        <v>70.421592191600027</v>
      </c>
      <c r="N44">
        <f t="shared" si="10"/>
        <v>304.19400949470003</v>
      </c>
      <c r="O44" s="2">
        <f t="shared" si="11"/>
        <v>0.33792312401127345</v>
      </c>
      <c r="P44" s="2"/>
    </row>
    <row r="45" spans="7:16" x14ac:dyDescent="0.25">
      <c r="H45">
        <f>SUM(H41:H44)</f>
        <v>114.49748135079997</v>
      </c>
      <c r="I45">
        <f t="shared" ref="I45:L45" si="12">SUM(I41:I44)</f>
        <v>122.0123826873</v>
      </c>
      <c r="J45">
        <f t="shared" si="12"/>
        <v>122.05583079990001</v>
      </c>
      <c r="K45">
        <f t="shared" si="12"/>
        <v>139.13079217929999</v>
      </c>
      <c r="L45">
        <f t="shared" si="12"/>
        <v>213.24969284510001</v>
      </c>
      <c r="M45">
        <f>SUM(M41:M44)</f>
        <v>189.24083866360002</v>
      </c>
      <c r="N45">
        <f>SUM(N41:N44)</f>
        <v>900.18701852600009</v>
      </c>
    </row>
  </sheetData>
  <sortState xmlns:xlrd2="http://schemas.microsoft.com/office/spreadsheetml/2017/richdata2" ref="A2:S17">
    <sortCondition ref="C3:C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0392-CB4B-4E8E-9DCC-8841D1DFB2DB}">
  <dimension ref="A1:AB385"/>
  <sheetViews>
    <sheetView workbookViewId="0">
      <selection activeCell="Q14" sqref="Q14"/>
    </sheetView>
  </sheetViews>
  <sheetFormatPr defaultRowHeight="15" x14ac:dyDescent="0.25"/>
  <cols>
    <col min="5" max="5" width="28" customWidth="1"/>
    <col min="7" max="7" width="12" hidden="1" customWidth="1"/>
    <col min="8" max="15" width="9.140625" hidden="1" customWidth="1"/>
    <col min="17" max="18" width="12" bestFit="1" customWidth="1"/>
    <col min="20" max="20" width="12" bestFit="1" customWidth="1"/>
    <col min="21" max="22" width="11" bestFit="1" customWidth="1"/>
    <col min="23" max="23" width="12" bestFit="1" customWidth="1"/>
  </cols>
  <sheetData>
    <row r="1" spans="1:28" x14ac:dyDescent="0.25">
      <c r="A1" t="s">
        <v>23</v>
      </c>
      <c r="B1" s="1" t="s">
        <v>33</v>
      </c>
      <c r="C1" t="s">
        <v>25</v>
      </c>
      <c r="D1" s="1" t="s">
        <v>38</v>
      </c>
      <c r="E1" t="s">
        <v>35</v>
      </c>
      <c r="F1" s="1" t="s">
        <v>3</v>
      </c>
      <c r="G1" t="s">
        <v>42</v>
      </c>
      <c r="H1" t="s">
        <v>39</v>
      </c>
      <c r="I1" t="s">
        <v>20</v>
      </c>
      <c r="J1" t="s">
        <v>15</v>
      </c>
      <c r="K1" t="s">
        <v>11</v>
      </c>
      <c r="L1" t="s">
        <v>7</v>
      </c>
      <c r="M1" t="s">
        <v>36</v>
      </c>
      <c r="N1" t="s">
        <v>32</v>
      </c>
      <c r="O1" t="s">
        <v>29</v>
      </c>
      <c r="P1" t="s">
        <v>9</v>
      </c>
      <c r="Q1" t="s">
        <v>46</v>
      </c>
      <c r="R1" t="s">
        <v>43</v>
      </c>
      <c r="S1" t="s">
        <v>24</v>
      </c>
      <c r="T1" t="s">
        <v>21</v>
      </c>
      <c r="U1" t="s">
        <v>17</v>
      </c>
      <c r="V1" t="s">
        <v>44</v>
      </c>
      <c r="W1" t="s">
        <v>40</v>
      </c>
      <c r="X1" t="s">
        <v>37</v>
      </c>
      <c r="Y1" t="s">
        <v>18</v>
      </c>
      <c r="Z1" t="s">
        <v>12</v>
      </c>
      <c r="AA1" t="s">
        <v>2</v>
      </c>
      <c r="AB1" t="s">
        <v>28</v>
      </c>
    </row>
    <row r="2" spans="1:28" x14ac:dyDescent="0.25">
      <c r="A2" t="s">
        <v>53</v>
      </c>
      <c r="B2" s="1" t="s">
        <v>54</v>
      </c>
      <c r="C2" t="s">
        <v>10</v>
      </c>
      <c r="D2" s="1" t="s">
        <v>5</v>
      </c>
      <c r="E2" t="s">
        <v>26</v>
      </c>
      <c r="F2" s="1" t="s">
        <v>27</v>
      </c>
      <c r="G2">
        <v>43833000</v>
      </c>
      <c r="H2">
        <v>103225000</v>
      </c>
      <c r="I2">
        <v>210973000</v>
      </c>
      <c r="J2">
        <v>216411000</v>
      </c>
      <c r="K2">
        <v>269249000</v>
      </c>
      <c r="L2">
        <v>192225000</v>
      </c>
      <c r="M2">
        <v>120637000</v>
      </c>
      <c r="N2">
        <v>198613000</v>
      </c>
      <c r="O2">
        <v>889523000</v>
      </c>
      <c r="P2">
        <v>989225000</v>
      </c>
      <c r="Q2">
        <v>354123000</v>
      </c>
      <c r="R2">
        <v>208026000</v>
      </c>
      <c r="S2">
        <v>856485000</v>
      </c>
      <c r="T2">
        <v>1113413000</v>
      </c>
      <c r="U2">
        <v>2286817033.6999998</v>
      </c>
      <c r="V2">
        <v>2136907560.3</v>
      </c>
      <c r="W2">
        <v>1432796180</v>
      </c>
      <c r="X2">
        <v>1360191827.7</v>
      </c>
      <c r="Y2">
        <v>1231561423.9000001</v>
      </c>
      <c r="Z2">
        <v>155166359.09999999</v>
      </c>
      <c r="AA2">
        <v>150122333.19999999</v>
      </c>
      <c r="AB2">
        <v>126517556.09999999</v>
      </c>
    </row>
    <row r="3" spans="1:28" x14ac:dyDescent="0.25">
      <c r="A3" t="s">
        <v>53</v>
      </c>
      <c r="B3" s="1" t="s">
        <v>54</v>
      </c>
      <c r="C3" t="s">
        <v>10</v>
      </c>
      <c r="D3" s="1" t="s">
        <v>5</v>
      </c>
      <c r="E3" t="s">
        <v>1</v>
      </c>
      <c r="F3" s="1" t="s">
        <v>13</v>
      </c>
      <c r="G3">
        <v>94552000</v>
      </c>
      <c r="H3">
        <v>480554000</v>
      </c>
      <c r="I3">
        <v>830310000</v>
      </c>
      <c r="J3">
        <v>1163646000</v>
      </c>
      <c r="K3">
        <v>1401163000</v>
      </c>
      <c r="L3">
        <v>1713257000</v>
      </c>
      <c r="M3">
        <v>3269910000</v>
      </c>
      <c r="N3">
        <v>2852249026.5</v>
      </c>
      <c r="O3">
        <v>3055628000</v>
      </c>
      <c r="P3">
        <v>3067403000</v>
      </c>
      <c r="Q3">
        <v>1823653000</v>
      </c>
      <c r="R3">
        <v>1003841000</v>
      </c>
      <c r="S3">
        <v>2413198000</v>
      </c>
      <c r="T3">
        <v>4173908000</v>
      </c>
      <c r="U3">
        <v>4450175134.3999996</v>
      </c>
      <c r="V3">
        <v>4003943320.6999998</v>
      </c>
      <c r="W3">
        <v>3819025320.6999998</v>
      </c>
      <c r="X3">
        <v>3612335320.6999998</v>
      </c>
      <c r="Y3">
        <v>1915900765.0999999</v>
      </c>
      <c r="Z3">
        <v>1036202482.2</v>
      </c>
      <c r="AA3">
        <v>789828113.89999998</v>
      </c>
      <c r="AB3">
        <v>620591672.89999998</v>
      </c>
    </row>
    <row r="4" spans="1:28" x14ac:dyDescent="0.25">
      <c r="A4" t="s">
        <v>53</v>
      </c>
      <c r="B4" s="1" t="s">
        <v>54</v>
      </c>
      <c r="C4" t="s">
        <v>41</v>
      </c>
      <c r="D4" s="1" t="s">
        <v>22</v>
      </c>
      <c r="E4" t="s">
        <v>19</v>
      </c>
      <c r="F4" s="1" t="s">
        <v>34</v>
      </c>
      <c r="G4">
        <v>6980681.5</v>
      </c>
      <c r="H4">
        <v>15405085.1</v>
      </c>
      <c r="I4">
        <v>14278466</v>
      </c>
      <c r="J4">
        <v>274997054.19999999</v>
      </c>
      <c r="K4">
        <v>510508152.10000002</v>
      </c>
      <c r="L4">
        <v>349732187.80000001</v>
      </c>
      <c r="M4">
        <v>125810026.8</v>
      </c>
      <c r="N4">
        <v>30099158.199999999</v>
      </c>
      <c r="O4">
        <v>365335.8</v>
      </c>
      <c r="P4">
        <v>23588097.100000001</v>
      </c>
      <c r="Q4">
        <v>22928492.399999999</v>
      </c>
      <c r="R4">
        <v>60813287.899999999</v>
      </c>
      <c r="S4">
        <v>138416852.19999999</v>
      </c>
      <c r="T4">
        <v>472054595.89999998</v>
      </c>
      <c r="U4">
        <v>494122614.10000002</v>
      </c>
      <c r="V4">
        <v>749110968.5</v>
      </c>
      <c r="W4">
        <v>923352722</v>
      </c>
      <c r="X4">
        <v>865834005.70000005</v>
      </c>
      <c r="Y4">
        <v>811580918.5</v>
      </c>
      <c r="Z4">
        <v>594860583.29999995</v>
      </c>
      <c r="AA4">
        <v>507571535.69999999</v>
      </c>
      <c r="AB4">
        <v>225415741</v>
      </c>
    </row>
    <row r="5" spans="1:28" x14ac:dyDescent="0.25">
      <c r="A5" t="s">
        <v>53</v>
      </c>
      <c r="B5" s="1" t="s">
        <v>54</v>
      </c>
      <c r="C5" t="s">
        <v>41</v>
      </c>
      <c r="D5" s="1" t="s">
        <v>22</v>
      </c>
      <c r="E5" t="s">
        <v>30</v>
      </c>
      <c r="F5" s="1" t="s">
        <v>45</v>
      </c>
      <c r="G5">
        <v>14473035.5</v>
      </c>
      <c r="H5">
        <v>14801654.699999999</v>
      </c>
      <c r="I5">
        <v>18182846.199999999</v>
      </c>
      <c r="J5">
        <v>21648212.699999999</v>
      </c>
      <c r="K5">
        <v>34343679.100000001</v>
      </c>
      <c r="L5">
        <v>46573029.600000001</v>
      </c>
      <c r="M5">
        <v>61116056.899999999</v>
      </c>
      <c r="N5">
        <v>71522370.400000006</v>
      </c>
      <c r="O5">
        <v>92710159.599999994</v>
      </c>
      <c r="P5">
        <v>141397936.90000001</v>
      </c>
      <c r="Q5">
        <v>190740559.69999999</v>
      </c>
      <c r="R5">
        <v>187932396.59999999</v>
      </c>
      <c r="S5">
        <v>247546891.59999999</v>
      </c>
      <c r="T5">
        <v>376602127</v>
      </c>
      <c r="U5">
        <v>538388561.89999998</v>
      </c>
      <c r="V5">
        <v>599463423.5</v>
      </c>
      <c r="W5">
        <v>681405729.60000002</v>
      </c>
      <c r="X5">
        <v>720475439.60000002</v>
      </c>
      <c r="Y5">
        <v>783926966</v>
      </c>
      <c r="Z5">
        <v>791187994.29999995</v>
      </c>
      <c r="AA5">
        <v>814457506.5</v>
      </c>
      <c r="AB5">
        <v>747251753.29999995</v>
      </c>
    </row>
    <row r="6" spans="1:28" x14ac:dyDescent="0.25">
      <c r="A6" t="s">
        <v>53</v>
      </c>
      <c r="B6" s="1" t="s">
        <v>54</v>
      </c>
      <c r="C6" t="s">
        <v>41</v>
      </c>
      <c r="D6" s="1" t="s">
        <v>22</v>
      </c>
      <c r="E6" t="s">
        <v>26</v>
      </c>
      <c r="F6" s="1" t="s">
        <v>27</v>
      </c>
      <c r="G6">
        <v>265476461.69999999</v>
      </c>
      <c r="H6">
        <v>366508277.89999998</v>
      </c>
      <c r="I6">
        <v>642822398.39999998</v>
      </c>
      <c r="J6">
        <v>715014405.79999995</v>
      </c>
      <c r="K6">
        <v>842857199.29999995</v>
      </c>
      <c r="L6">
        <v>858499531</v>
      </c>
      <c r="M6">
        <v>1526213349.5999999</v>
      </c>
      <c r="N6">
        <v>852633897.79999995</v>
      </c>
      <c r="O6">
        <v>1519593998.5999999</v>
      </c>
      <c r="P6">
        <v>2176995236.0999999</v>
      </c>
      <c r="Q6">
        <v>606008326.10000002</v>
      </c>
      <c r="R6">
        <v>427693831</v>
      </c>
      <c r="S6">
        <v>1168470771.7</v>
      </c>
      <c r="T6">
        <v>1505887177.5999999</v>
      </c>
      <c r="U6">
        <v>2572293181.5</v>
      </c>
      <c r="V6">
        <v>2400283436</v>
      </c>
      <c r="W6">
        <v>1637531003.9000001</v>
      </c>
      <c r="X6">
        <v>1558788223.7</v>
      </c>
      <c r="Y6">
        <v>1396503682.0999999</v>
      </c>
      <c r="Z6">
        <v>308765473</v>
      </c>
      <c r="AA6">
        <v>292025193.19999999</v>
      </c>
      <c r="AB6">
        <v>270875575.5</v>
      </c>
    </row>
    <row r="7" spans="1:28" x14ac:dyDescent="0.25">
      <c r="A7" t="s">
        <v>53</v>
      </c>
      <c r="B7" s="1" t="s">
        <v>54</v>
      </c>
      <c r="C7" t="s">
        <v>41</v>
      </c>
      <c r="D7" s="1" t="s">
        <v>22</v>
      </c>
      <c r="E7" t="s">
        <v>1</v>
      </c>
      <c r="F7" s="1" t="s">
        <v>13</v>
      </c>
      <c r="G7">
        <v>2009751996.5</v>
      </c>
      <c r="H7">
        <v>2420466514.6999998</v>
      </c>
      <c r="I7">
        <v>3663725614.8000002</v>
      </c>
      <c r="J7">
        <v>4185038949.0999999</v>
      </c>
      <c r="K7">
        <v>6184621885.3999996</v>
      </c>
      <c r="L7">
        <v>5607896723.6999998</v>
      </c>
      <c r="M7">
        <v>7743438946</v>
      </c>
      <c r="N7">
        <v>7192352583</v>
      </c>
      <c r="O7">
        <v>7632785541.3000002</v>
      </c>
      <c r="P7">
        <v>7707701028.3999996</v>
      </c>
      <c r="Q7">
        <v>6168639504</v>
      </c>
      <c r="R7">
        <v>8306963525.3000002</v>
      </c>
      <c r="S7">
        <v>7231098630.3000002</v>
      </c>
      <c r="T7">
        <v>8743354043.3999996</v>
      </c>
      <c r="U7">
        <v>9600249898.8999996</v>
      </c>
      <c r="V7">
        <v>9454779561</v>
      </c>
      <c r="W7">
        <v>7454957917</v>
      </c>
      <c r="X7">
        <v>6597652914.8999996</v>
      </c>
      <c r="Y7">
        <v>6134351478.3000002</v>
      </c>
      <c r="Z7">
        <v>4885694825</v>
      </c>
      <c r="AA7">
        <v>2482876485.5</v>
      </c>
      <c r="AB7">
        <v>1753561202.8</v>
      </c>
    </row>
    <row r="8" spans="1:28" x14ac:dyDescent="0.25">
      <c r="B8" s="1"/>
      <c r="C8" t="s">
        <v>115</v>
      </c>
      <c r="D8" s="1" t="s">
        <v>116</v>
      </c>
      <c r="E8" t="s">
        <v>30</v>
      </c>
      <c r="F8" s="1" t="s">
        <v>45</v>
      </c>
      <c r="R8">
        <v>4246000</v>
      </c>
      <c r="S8">
        <v>17332000</v>
      </c>
      <c r="T8">
        <v>29739000</v>
      </c>
      <c r="U8">
        <v>30391222.399999999</v>
      </c>
      <c r="V8">
        <v>30874123.600000001</v>
      </c>
    </row>
    <row r="9" spans="1:28" x14ac:dyDescent="0.25">
      <c r="B9" s="1"/>
      <c r="D9" s="1"/>
      <c r="F9" s="1"/>
    </row>
    <row r="10" spans="1:28" x14ac:dyDescent="0.25">
      <c r="B10" s="1"/>
      <c r="D10" s="1"/>
      <c r="F10" s="1"/>
      <c r="Q10">
        <v>2020</v>
      </c>
      <c r="R10">
        <f>Q10+1</f>
        <v>2021</v>
      </c>
      <c r="S10">
        <f t="shared" ref="S10:V10" si="0">R10+1</f>
        <v>2022</v>
      </c>
      <c r="T10">
        <f t="shared" si="0"/>
        <v>2023</v>
      </c>
      <c r="U10">
        <f t="shared" si="0"/>
        <v>2024</v>
      </c>
      <c r="V10">
        <f t="shared" si="0"/>
        <v>2025</v>
      </c>
    </row>
    <row r="11" spans="1:28" x14ac:dyDescent="0.25">
      <c r="B11" s="1"/>
      <c r="D11" s="1"/>
      <c r="F11" s="1"/>
      <c r="P11" s="1" t="s">
        <v>47</v>
      </c>
      <c r="Q11">
        <f>Q2+Q3</f>
        <v>2177776000</v>
      </c>
      <c r="R11">
        <f t="shared" ref="R11:V11" si="1">R2+R3</f>
        <v>1211867000</v>
      </c>
      <c r="S11">
        <f t="shared" si="1"/>
        <v>3269683000</v>
      </c>
      <c r="T11">
        <f t="shared" si="1"/>
        <v>5287321000</v>
      </c>
      <c r="U11">
        <f t="shared" si="1"/>
        <v>6736992168.0999994</v>
      </c>
      <c r="V11">
        <f t="shared" si="1"/>
        <v>6140850881</v>
      </c>
      <c r="W11">
        <f>SUM(Q11:V11)</f>
        <v>24824490049.099998</v>
      </c>
      <c r="X11" s="2">
        <f>W11/$W$15</f>
        <v>0.3986983293886141</v>
      </c>
    </row>
    <row r="12" spans="1:28" x14ac:dyDescent="0.25">
      <c r="B12" s="1"/>
      <c r="D12" s="1"/>
      <c r="F12" s="1"/>
      <c r="P12" s="1" t="s">
        <v>48</v>
      </c>
      <c r="Q12">
        <f>Q6-Q2</f>
        <v>251885326.10000002</v>
      </c>
      <c r="R12">
        <f t="shared" ref="R12:V12" si="2">R6-R2</f>
        <v>219667831</v>
      </c>
      <c r="S12">
        <f t="shared" si="2"/>
        <v>311985771.70000005</v>
      </c>
      <c r="T12">
        <f t="shared" si="2"/>
        <v>392474177.5999999</v>
      </c>
      <c r="U12">
        <f t="shared" si="2"/>
        <v>285476147.80000019</v>
      </c>
      <c r="V12">
        <f t="shared" si="2"/>
        <v>263375875.70000005</v>
      </c>
      <c r="W12">
        <f t="shared" ref="W12:W14" si="3">SUM(Q12:V12)</f>
        <v>1724865129.9000003</v>
      </c>
      <c r="X12" s="2">
        <f t="shared" ref="X12:X14" si="4">W12/$W$15</f>
        <v>2.7702516521048829E-2</v>
      </c>
    </row>
    <row r="13" spans="1:28" x14ac:dyDescent="0.25">
      <c r="B13" s="1"/>
      <c r="D13" s="1"/>
      <c r="F13" s="1"/>
      <c r="P13" s="1" t="s">
        <v>49</v>
      </c>
      <c r="Q13">
        <f>Q7-Q3</f>
        <v>4344986504</v>
      </c>
      <c r="R13">
        <f>R7-R3+R8</f>
        <v>7307368525.3000002</v>
      </c>
      <c r="S13">
        <f t="shared" ref="S13:V13" si="5">S7-S3+S8</f>
        <v>4835232630.3000002</v>
      </c>
      <c r="T13">
        <f t="shared" si="5"/>
        <v>4599185043.3999996</v>
      </c>
      <c r="U13">
        <f t="shared" si="5"/>
        <v>5180465986.8999996</v>
      </c>
      <c r="V13">
        <f t="shared" si="5"/>
        <v>5481710363.9000006</v>
      </c>
      <c r="W13">
        <f t="shared" si="3"/>
        <v>31748949053.800003</v>
      </c>
      <c r="X13" s="2">
        <f t="shared" si="4"/>
        <v>0.50990988828200323</v>
      </c>
    </row>
    <row r="14" spans="1:28" x14ac:dyDescent="0.25">
      <c r="B14" s="1"/>
      <c r="D14" s="1"/>
      <c r="F14" s="1"/>
      <c r="P14" s="1" t="s">
        <v>50</v>
      </c>
      <c r="Q14">
        <f>Q4+Q5</f>
        <v>213669052.09999999</v>
      </c>
      <c r="R14">
        <f>R4+R5-R8</f>
        <v>244499684.5</v>
      </c>
      <c r="S14">
        <f t="shared" ref="S14:V14" si="6">S4+S5-S8</f>
        <v>368631743.79999995</v>
      </c>
      <c r="T14">
        <f t="shared" si="6"/>
        <v>818917722.89999998</v>
      </c>
      <c r="U14">
        <f t="shared" si="6"/>
        <v>1002119953.6</v>
      </c>
      <c r="V14">
        <f t="shared" si="6"/>
        <v>1317700268.4000001</v>
      </c>
      <c r="W14">
        <f t="shared" si="3"/>
        <v>3965538425.3000002</v>
      </c>
      <c r="X14" s="2">
        <f t="shared" si="4"/>
        <v>6.3689265808333742E-2</v>
      </c>
    </row>
    <row r="15" spans="1:28" x14ac:dyDescent="0.25">
      <c r="B15" s="1"/>
      <c r="D15" s="1"/>
      <c r="F15" s="1"/>
      <c r="W15">
        <f>SUM(W11:W14)</f>
        <v>62263842658.100006</v>
      </c>
    </row>
    <row r="16" spans="1:28" x14ac:dyDescent="0.25">
      <c r="B16" s="1"/>
      <c r="D16" s="1"/>
      <c r="F16" s="1"/>
    </row>
    <row r="17" spans="1:28" x14ac:dyDescent="0.25">
      <c r="A17" t="s">
        <v>55</v>
      </c>
      <c r="B17" s="1" t="s">
        <v>56</v>
      </c>
      <c r="C17" t="s">
        <v>10</v>
      </c>
      <c r="D17" s="1" t="s">
        <v>5</v>
      </c>
      <c r="E17" t="s">
        <v>26</v>
      </c>
      <c r="F17" s="1" t="s">
        <v>27</v>
      </c>
      <c r="G17">
        <v>3012466.7</v>
      </c>
      <c r="H17">
        <v>3050308.5</v>
      </c>
      <c r="I17">
        <v>17029420.5</v>
      </c>
      <c r="J17">
        <v>34270418.600000001</v>
      </c>
      <c r="K17">
        <v>10843024.199999999</v>
      </c>
      <c r="L17">
        <v>14209660.4</v>
      </c>
      <c r="M17">
        <v>15989243.6</v>
      </c>
      <c r="N17">
        <v>7209507.7000000002</v>
      </c>
      <c r="O17">
        <v>7993965.9000000004</v>
      </c>
      <c r="P17">
        <v>16932096.899999999</v>
      </c>
      <c r="Q17">
        <v>6982622.4000000004</v>
      </c>
      <c r="R17">
        <v>13016719.6</v>
      </c>
      <c r="S17">
        <v>19937617.699999999</v>
      </c>
      <c r="T17">
        <v>58552523.100000001</v>
      </c>
      <c r="U17">
        <v>47435257.5</v>
      </c>
      <c r="V17">
        <v>51008767.700000003</v>
      </c>
      <c r="W17">
        <v>52791279.899999999</v>
      </c>
      <c r="X17">
        <v>55207561.200000003</v>
      </c>
      <c r="Y17">
        <v>58063097.399999999</v>
      </c>
      <c r="Z17">
        <v>60863161.899999999</v>
      </c>
      <c r="AA17">
        <v>58878914</v>
      </c>
      <c r="AB17">
        <v>56889342.5</v>
      </c>
    </row>
    <row r="18" spans="1:28" x14ac:dyDescent="0.25">
      <c r="A18" t="s">
        <v>55</v>
      </c>
      <c r="B18" s="1" t="s">
        <v>56</v>
      </c>
      <c r="C18" t="s">
        <v>10</v>
      </c>
      <c r="D18" s="1" t="s">
        <v>5</v>
      </c>
      <c r="E18" t="s">
        <v>1</v>
      </c>
      <c r="F18" s="1" t="s">
        <v>13</v>
      </c>
      <c r="G18" t="s">
        <v>16</v>
      </c>
      <c r="H18" t="s">
        <v>16</v>
      </c>
      <c r="I18" t="s">
        <v>16</v>
      </c>
      <c r="J18" t="s">
        <v>16</v>
      </c>
      <c r="K18" t="s">
        <v>16</v>
      </c>
      <c r="L18" t="s">
        <v>16</v>
      </c>
      <c r="M18" t="s">
        <v>16</v>
      </c>
      <c r="N18" t="s">
        <v>16</v>
      </c>
      <c r="O18" t="s">
        <v>16</v>
      </c>
      <c r="P18" t="s">
        <v>16</v>
      </c>
      <c r="Q18">
        <v>0</v>
      </c>
      <c r="R18">
        <v>182221.1</v>
      </c>
      <c r="S18">
        <v>2801134.3</v>
      </c>
      <c r="T18">
        <v>14647380.6</v>
      </c>
      <c r="U18">
        <v>23449573.300000001</v>
      </c>
      <c r="V18">
        <v>24873918.300000001</v>
      </c>
      <c r="W18">
        <v>24931378.300000001</v>
      </c>
      <c r="X18">
        <v>23869473.300000001</v>
      </c>
      <c r="Y18">
        <v>22808673.300000001</v>
      </c>
      <c r="Z18">
        <v>21747873.300000001</v>
      </c>
      <c r="AA18">
        <v>20685968.300000001</v>
      </c>
      <c r="AB18">
        <v>19624063.300000001</v>
      </c>
    </row>
    <row r="19" spans="1:28" x14ac:dyDescent="0.25">
      <c r="A19" t="s">
        <v>55</v>
      </c>
      <c r="B19" s="1" t="s">
        <v>56</v>
      </c>
      <c r="C19" t="s">
        <v>41</v>
      </c>
      <c r="D19" s="1" t="s">
        <v>22</v>
      </c>
      <c r="E19" t="s">
        <v>19</v>
      </c>
      <c r="F19" s="1" t="s">
        <v>34</v>
      </c>
      <c r="G19">
        <v>296159.09999999998</v>
      </c>
      <c r="H19">
        <v>377305.9</v>
      </c>
      <c r="I19">
        <v>701141.1</v>
      </c>
      <c r="J19">
        <v>1053031.8</v>
      </c>
      <c r="K19">
        <v>7569286.0999999996</v>
      </c>
      <c r="L19">
        <v>8459107.5</v>
      </c>
      <c r="M19">
        <v>9724849.4000000004</v>
      </c>
      <c r="N19">
        <v>16606193</v>
      </c>
      <c r="O19">
        <v>21248947.899999999</v>
      </c>
      <c r="P19">
        <v>21282067.699999999</v>
      </c>
      <c r="Q19">
        <v>25385862.800000001</v>
      </c>
      <c r="R19">
        <v>14801238.300000001</v>
      </c>
      <c r="S19">
        <v>15119583.1</v>
      </c>
      <c r="T19">
        <v>38052415.5</v>
      </c>
      <c r="U19">
        <v>99238975.099999994</v>
      </c>
      <c r="V19">
        <v>111404542.09999999</v>
      </c>
      <c r="W19">
        <v>78719958.400000006</v>
      </c>
      <c r="X19">
        <v>113836813.8</v>
      </c>
      <c r="Y19">
        <v>141563069.19999999</v>
      </c>
      <c r="Z19">
        <v>143743140.90000001</v>
      </c>
      <c r="AA19">
        <v>120064179</v>
      </c>
      <c r="AB19">
        <v>93853758.599999994</v>
      </c>
    </row>
    <row r="20" spans="1:28" x14ac:dyDescent="0.25">
      <c r="A20" t="s">
        <v>55</v>
      </c>
      <c r="B20" s="1" t="s">
        <v>56</v>
      </c>
      <c r="C20" t="s">
        <v>41</v>
      </c>
      <c r="D20" s="1" t="s">
        <v>22</v>
      </c>
      <c r="E20" t="s">
        <v>30</v>
      </c>
      <c r="F20" s="1" t="s">
        <v>45</v>
      </c>
      <c r="G20">
        <v>32825590.399999999</v>
      </c>
      <c r="H20">
        <v>36205214.5</v>
      </c>
      <c r="I20">
        <v>35511264.799999997</v>
      </c>
      <c r="J20">
        <v>43016942.600000001</v>
      </c>
      <c r="K20">
        <v>55415234.399999999</v>
      </c>
      <c r="L20">
        <v>49108107.5</v>
      </c>
      <c r="M20">
        <v>65510955.399999999</v>
      </c>
      <c r="N20">
        <v>70393941.400000006</v>
      </c>
      <c r="O20">
        <v>189943533.69999999</v>
      </c>
      <c r="P20">
        <v>117483850.3</v>
      </c>
      <c r="Q20">
        <v>91113746.299999997</v>
      </c>
      <c r="R20">
        <v>107495664.5</v>
      </c>
      <c r="S20">
        <v>174116573.5</v>
      </c>
      <c r="T20">
        <v>299210607.89999998</v>
      </c>
      <c r="U20">
        <v>245387599.59999999</v>
      </c>
      <c r="V20">
        <v>281198600.39999998</v>
      </c>
      <c r="W20">
        <v>302734715</v>
      </c>
      <c r="X20">
        <v>338001804.80000001</v>
      </c>
      <c r="Y20">
        <v>352827857.69999999</v>
      </c>
      <c r="Z20">
        <v>385217654.60000002</v>
      </c>
      <c r="AA20">
        <v>385882838.60000002</v>
      </c>
      <c r="AB20">
        <v>377750232</v>
      </c>
    </row>
    <row r="21" spans="1:28" x14ac:dyDescent="0.25">
      <c r="A21" t="s">
        <v>55</v>
      </c>
      <c r="B21" s="1" t="s">
        <v>56</v>
      </c>
      <c r="C21" t="s">
        <v>41</v>
      </c>
      <c r="D21" s="1" t="s">
        <v>22</v>
      </c>
      <c r="E21" t="s">
        <v>26</v>
      </c>
      <c r="F21" s="1" t="s">
        <v>27</v>
      </c>
      <c r="G21">
        <v>5916480.7000000002</v>
      </c>
      <c r="H21">
        <v>6561566.5999999996</v>
      </c>
      <c r="I21">
        <v>20586956.899999999</v>
      </c>
      <c r="J21">
        <v>38066946.100000001</v>
      </c>
      <c r="K21">
        <v>15734895.6</v>
      </c>
      <c r="L21">
        <v>20219192.899999999</v>
      </c>
      <c r="M21">
        <v>23008777.100000001</v>
      </c>
      <c r="N21">
        <v>14933015.1</v>
      </c>
      <c r="O21">
        <v>18204773</v>
      </c>
      <c r="P21">
        <v>27879786.600000001</v>
      </c>
      <c r="Q21">
        <v>36249221.299999997</v>
      </c>
      <c r="R21">
        <v>63278637.899999999</v>
      </c>
      <c r="S21">
        <v>45624451.100000001</v>
      </c>
      <c r="T21">
        <v>133366858.2</v>
      </c>
      <c r="U21">
        <v>160477459.19999999</v>
      </c>
      <c r="V21">
        <v>172158788.09999999</v>
      </c>
      <c r="W21">
        <v>181356530.09999999</v>
      </c>
      <c r="X21">
        <v>184289563.30000001</v>
      </c>
      <c r="Y21">
        <v>183120705.09999999</v>
      </c>
      <c r="Z21">
        <v>189309379</v>
      </c>
      <c r="AA21">
        <v>183239564.30000001</v>
      </c>
      <c r="AB21">
        <v>177115833.90000001</v>
      </c>
    </row>
    <row r="22" spans="1:28" x14ac:dyDescent="0.25">
      <c r="A22" t="s">
        <v>55</v>
      </c>
      <c r="B22" s="1" t="s">
        <v>56</v>
      </c>
      <c r="C22" t="s">
        <v>41</v>
      </c>
      <c r="D22" s="1" t="s">
        <v>22</v>
      </c>
      <c r="E22" t="s">
        <v>1</v>
      </c>
      <c r="F22" s="1" t="s">
        <v>13</v>
      </c>
      <c r="G22" t="s">
        <v>16</v>
      </c>
      <c r="H22" t="s">
        <v>16</v>
      </c>
      <c r="I22" t="s">
        <v>16</v>
      </c>
      <c r="J22" t="s">
        <v>16</v>
      </c>
      <c r="K22" t="s">
        <v>16</v>
      </c>
      <c r="L22" t="s">
        <v>16</v>
      </c>
      <c r="M22" t="s">
        <v>16</v>
      </c>
      <c r="N22">
        <v>1439276.4</v>
      </c>
      <c r="O22">
        <v>1572250</v>
      </c>
      <c r="P22">
        <v>44691152.100000001</v>
      </c>
      <c r="Q22">
        <v>83152718.299999997</v>
      </c>
      <c r="R22">
        <v>557841584.60000002</v>
      </c>
      <c r="S22">
        <v>235870463.19999999</v>
      </c>
      <c r="T22">
        <v>359957270.5</v>
      </c>
      <c r="U22">
        <v>517593885.89999998</v>
      </c>
      <c r="V22">
        <v>541319589.5</v>
      </c>
      <c r="W22">
        <v>522194719.30000001</v>
      </c>
      <c r="X22">
        <v>445660146.5</v>
      </c>
      <c r="Y22">
        <v>413601343.5</v>
      </c>
      <c r="Z22">
        <v>362154849.19999999</v>
      </c>
      <c r="AA22">
        <v>563830535.70000005</v>
      </c>
      <c r="AB22">
        <v>531299584</v>
      </c>
    </row>
    <row r="23" spans="1:28" x14ac:dyDescent="0.25">
      <c r="B23" s="1"/>
      <c r="D23" s="1"/>
      <c r="F23" s="1"/>
    </row>
    <row r="24" spans="1:28" x14ac:dyDescent="0.25">
      <c r="B24" s="1"/>
      <c r="D24" s="1"/>
      <c r="F24" s="1"/>
      <c r="Q24">
        <v>2020</v>
      </c>
      <c r="R24">
        <f>Q24+1</f>
        <v>2021</v>
      </c>
      <c r="S24">
        <f t="shared" ref="S24:V24" si="7">R24+1</f>
        <v>2022</v>
      </c>
      <c r="T24">
        <f t="shared" si="7"/>
        <v>2023</v>
      </c>
      <c r="U24">
        <f t="shared" si="7"/>
        <v>2024</v>
      </c>
      <c r="V24">
        <f t="shared" si="7"/>
        <v>2025</v>
      </c>
    </row>
    <row r="25" spans="1:28" x14ac:dyDescent="0.25">
      <c r="B25" s="1"/>
      <c r="D25" s="1"/>
      <c r="F25" s="1"/>
      <c r="P25" s="1" t="s">
        <v>47</v>
      </c>
      <c r="Q25">
        <f>Q17+Q18</f>
        <v>6982622.4000000004</v>
      </c>
      <c r="R25">
        <f t="shared" ref="R25:V25" si="8">R17+R18</f>
        <v>13198940.699999999</v>
      </c>
      <c r="S25">
        <f t="shared" si="8"/>
        <v>22738752</v>
      </c>
      <c r="T25">
        <f t="shared" si="8"/>
        <v>73199903.700000003</v>
      </c>
      <c r="U25">
        <f t="shared" si="8"/>
        <v>70884830.799999997</v>
      </c>
      <c r="V25">
        <f t="shared" si="8"/>
        <v>75882686</v>
      </c>
      <c r="W25">
        <f>SUM(Q25:V25)</f>
        <v>262887735.60000002</v>
      </c>
      <c r="X25" s="2">
        <f>W25/$W$29</f>
        <v>5.9619622080146074E-2</v>
      </c>
    </row>
    <row r="26" spans="1:28" x14ac:dyDescent="0.25">
      <c r="B26" s="1"/>
      <c r="D26" s="1"/>
      <c r="F26" s="1"/>
      <c r="P26" s="1" t="s">
        <v>48</v>
      </c>
      <c r="Q26">
        <f>Q21-Q17</f>
        <v>29266598.899999999</v>
      </c>
      <c r="R26">
        <f t="shared" ref="R26:V26" si="9">R21-R17</f>
        <v>50261918.299999997</v>
      </c>
      <c r="S26">
        <f t="shared" si="9"/>
        <v>25686833.400000002</v>
      </c>
      <c r="T26">
        <f t="shared" si="9"/>
        <v>74814335.099999994</v>
      </c>
      <c r="U26">
        <f t="shared" si="9"/>
        <v>113042201.69999999</v>
      </c>
      <c r="V26">
        <f t="shared" si="9"/>
        <v>121150020.39999999</v>
      </c>
      <c r="W26">
        <f t="shared" ref="W26:W28" si="10">SUM(Q26:V26)</f>
        <v>414221907.79999995</v>
      </c>
      <c r="X26" s="2">
        <f t="shared" ref="X26:X28" si="11">W26/$W$29</f>
        <v>9.3940303240046263E-2</v>
      </c>
    </row>
    <row r="27" spans="1:28" x14ac:dyDescent="0.25">
      <c r="B27" s="1"/>
      <c r="D27" s="1"/>
      <c r="F27" s="1"/>
      <c r="P27" s="1" t="s">
        <v>49</v>
      </c>
      <c r="Q27">
        <f>Q22-Q18</f>
        <v>83152718.299999997</v>
      </c>
      <c r="R27">
        <f t="shared" ref="R27:V27" si="12">R22-R18</f>
        <v>557659363.5</v>
      </c>
      <c r="S27">
        <f t="shared" si="12"/>
        <v>233069328.89999998</v>
      </c>
      <c r="T27">
        <f t="shared" si="12"/>
        <v>345309889.89999998</v>
      </c>
      <c r="U27">
        <f t="shared" si="12"/>
        <v>494144312.59999996</v>
      </c>
      <c r="V27">
        <f t="shared" si="12"/>
        <v>516445671.19999999</v>
      </c>
      <c r="W27">
        <f t="shared" si="10"/>
        <v>2229781284.3999996</v>
      </c>
      <c r="X27" s="2">
        <f t="shared" si="11"/>
        <v>0.50568626639770364</v>
      </c>
    </row>
    <row r="28" spans="1:28" x14ac:dyDescent="0.25">
      <c r="B28" s="1"/>
      <c r="D28" s="1"/>
      <c r="F28" s="1"/>
      <c r="P28" s="1" t="s">
        <v>50</v>
      </c>
      <c r="Q28">
        <f>Q19+Q20</f>
        <v>116499609.09999999</v>
      </c>
      <c r="R28">
        <f t="shared" ref="R28:V28" si="13">R19+R20</f>
        <v>122296902.8</v>
      </c>
      <c r="S28">
        <f t="shared" si="13"/>
        <v>189236156.59999999</v>
      </c>
      <c r="T28">
        <f t="shared" si="13"/>
        <v>337263023.39999998</v>
      </c>
      <c r="U28">
        <f t="shared" si="13"/>
        <v>344626574.69999999</v>
      </c>
      <c r="V28">
        <f t="shared" si="13"/>
        <v>392603142.5</v>
      </c>
      <c r="W28">
        <f t="shared" si="10"/>
        <v>1502525409.0999999</v>
      </c>
      <c r="X28" s="2">
        <f t="shared" si="11"/>
        <v>0.34075380828210405</v>
      </c>
    </row>
    <row r="29" spans="1:28" x14ac:dyDescent="0.25">
      <c r="B29" s="1"/>
      <c r="D29" s="1"/>
      <c r="F29" s="1"/>
      <c r="W29">
        <f>SUM(W25:W28)</f>
        <v>4409416336.8999996</v>
      </c>
    </row>
    <row r="30" spans="1:28" x14ac:dyDescent="0.25">
      <c r="B30" s="1"/>
      <c r="D30" s="1"/>
      <c r="F30" s="1"/>
    </row>
    <row r="31" spans="1:28" x14ac:dyDescent="0.25">
      <c r="A31" t="s">
        <v>57</v>
      </c>
      <c r="B31" s="1" t="s">
        <v>58</v>
      </c>
      <c r="C31" t="s">
        <v>10</v>
      </c>
      <c r="D31" s="1" t="s">
        <v>5</v>
      </c>
      <c r="E31" t="s">
        <v>26</v>
      </c>
      <c r="F31" s="1" t="s">
        <v>27</v>
      </c>
      <c r="G31" t="s">
        <v>16</v>
      </c>
      <c r="H31" t="s">
        <v>16</v>
      </c>
      <c r="I31" t="s">
        <v>16</v>
      </c>
      <c r="J31" t="s">
        <v>16</v>
      </c>
      <c r="K31" t="s">
        <v>16</v>
      </c>
      <c r="L31" t="s">
        <v>16</v>
      </c>
      <c r="M31" t="s">
        <v>16</v>
      </c>
      <c r="N31" t="s">
        <v>16</v>
      </c>
      <c r="O31" t="s">
        <v>16</v>
      </c>
      <c r="P31" t="s">
        <v>16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t="s">
        <v>16</v>
      </c>
      <c r="X31" t="s">
        <v>16</v>
      </c>
      <c r="Y31" t="s">
        <v>16</v>
      </c>
      <c r="Z31" t="s">
        <v>16</v>
      </c>
      <c r="AA31" t="s">
        <v>16</v>
      </c>
      <c r="AB31" t="s">
        <v>16</v>
      </c>
    </row>
    <row r="32" spans="1:28" x14ac:dyDescent="0.25">
      <c r="A32" t="s">
        <v>57</v>
      </c>
      <c r="B32" s="1" t="s">
        <v>58</v>
      </c>
      <c r="C32" t="s">
        <v>10</v>
      </c>
      <c r="D32" s="1" t="s">
        <v>5</v>
      </c>
      <c r="E32" t="s">
        <v>1</v>
      </c>
      <c r="F32" s="1" t="s">
        <v>13</v>
      </c>
      <c r="G32" t="s">
        <v>16</v>
      </c>
      <c r="H32" t="s">
        <v>16</v>
      </c>
      <c r="I32" t="s">
        <v>16</v>
      </c>
      <c r="J32" t="s">
        <v>16</v>
      </c>
      <c r="K32" t="s">
        <v>16</v>
      </c>
      <c r="L32" t="s">
        <v>16</v>
      </c>
      <c r="M32" t="s">
        <v>16</v>
      </c>
      <c r="N32" t="s">
        <v>16</v>
      </c>
      <c r="O32" t="s">
        <v>16</v>
      </c>
      <c r="P32" t="s">
        <v>16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t="s">
        <v>16</v>
      </c>
      <c r="X32" t="s">
        <v>16</v>
      </c>
      <c r="Y32" t="s">
        <v>16</v>
      </c>
      <c r="Z32" t="s">
        <v>16</v>
      </c>
      <c r="AA32" t="s">
        <v>16</v>
      </c>
      <c r="AB32" t="s">
        <v>16</v>
      </c>
    </row>
    <row r="33" spans="1:28" x14ac:dyDescent="0.25">
      <c r="A33" t="s">
        <v>57</v>
      </c>
      <c r="B33" s="1" t="s">
        <v>58</v>
      </c>
      <c r="C33" t="s">
        <v>41</v>
      </c>
      <c r="D33" s="1" t="s">
        <v>22</v>
      </c>
      <c r="E33" t="s">
        <v>19</v>
      </c>
      <c r="F33" s="1" t="s">
        <v>34</v>
      </c>
      <c r="G33">
        <v>29516.6</v>
      </c>
      <c r="H33">
        <v>10102.200000000001</v>
      </c>
      <c r="I33">
        <v>2752.2</v>
      </c>
      <c r="J33">
        <v>11832.9</v>
      </c>
      <c r="K33">
        <v>4558.8999999999996</v>
      </c>
      <c r="L33">
        <v>4197.3999999999996</v>
      </c>
      <c r="M33">
        <v>6950.3</v>
      </c>
      <c r="N33">
        <v>4160.2</v>
      </c>
      <c r="O33">
        <v>8496.2000000000007</v>
      </c>
      <c r="P33">
        <v>82901</v>
      </c>
      <c r="Q33">
        <v>26468.3</v>
      </c>
      <c r="R33">
        <v>19943.900000000001</v>
      </c>
      <c r="S33">
        <v>449653</v>
      </c>
      <c r="T33">
        <v>1303365.8999999999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</row>
    <row r="34" spans="1:28" x14ac:dyDescent="0.25">
      <c r="A34" t="s">
        <v>57</v>
      </c>
      <c r="B34" s="1" t="s">
        <v>58</v>
      </c>
      <c r="C34" t="s">
        <v>41</v>
      </c>
      <c r="D34" s="1" t="s">
        <v>22</v>
      </c>
      <c r="E34" t="s">
        <v>30</v>
      </c>
      <c r="F34" s="1" t="s">
        <v>45</v>
      </c>
      <c r="G34">
        <v>9432835.8000000007</v>
      </c>
      <c r="H34">
        <v>10473215.199999999</v>
      </c>
      <c r="I34">
        <v>11217384.300000001</v>
      </c>
      <c r="J34">
        <v>11779555</v>
      </c>
      <c r="K34">
        <v>14446742.199999999</v>
      </c>
      <c r="L34">
        <v>15803028</v>
      </c>
      <c r="M34">
        <v>17153079.600000001</v>
      </c>
      <c r="N34">
        <v>18903246.800000001</v>
      </c>
      <c r="O34">
        <v>22080175.199999999</v>
      </c>
      <c r="P34">
        <v>23032149</v>
      </c>
      <c r="Q34">
        <v>26942969.800000001</v>
      </c>
      <c r="R34">
        <v>34467747.200000003</v>
      </c>
      <c r="S34">
        <v>37080998.100000001</v>
      </c>
      <c r="T34">
        <v>44632103.399999999</v>
      </c>
      <c r="U34">
        <v>48622733.399999999</v>
      </c>
      <c r="V34">
        <v>47792109.200000003</v>
      </c>
      <c r="W34">
        <v>48122461.600000001</v>
      </c>
      <c r="X34">
        <v>47854009.700000003</v>
      </c>
      <c r="Y34">
        <v>50043653</v>
      </c>
      <c r="Z34">
        <v>52942131.299999997</v>
      </c>
      <c r="AA34">
        <v>74850128.400000006</v>
      </c>
      <c r="AB34">
        <v>60265454.200000003</v>
      </c>
    </row>
    <row r="35" spans="1:28" x14ac:dyDescent="0.25">
      <c r="A35" t="s">
        <v>57</v>
      </c>
      <c r="B35" s="1" t="s">
        <v>58</v>
      </c>
      <c r="C35" t="s">
        <v>41</v>
      </c>
      <c r="D35" s="1" t="s">
        <v>22</v>
      </c>
      <c r="E35" t="s">
        <v>26</v>
      </c>
      <c r="F35" s="1" t="s">
        <v>27</v>
      </c>
      <c r="G35">
        <v>77407804.400000006</v>
      </c>
      <c r="H35">
        <v>73236700.099999994</v>
      </c>
      <c r="I35">
        <v>122586797</v>
      </c>
      <c r="J35">
        <v>64641593.100000001</v>
      </c>
      <c r="K35">
        <v>69336961</v>
      </c>
      <c r="L35">
        <v>110890649.3</v>
      </c>
      <c r="M35">
        <v>58271308.399999999</v>
      </c>
      <c r="N35">
        <v>56379037.200000003</v>
      </c>
      <c r="O35">
        <v>62516962.200000003</v>
      </c>
      <c r="P35">
        <v>27387543.600000001</v>
      </c>
      <c r="Q35">
        <v>27394463.600000001</v>
      </c>
      <c r="R35">
        <v>90099497.900000006</v>
      </c>
      <c r="S35">
        <v>87198518.200000003</v>
      </c>
      <c r="T35">
        <v>85790133.700000003</v>
      </c>
      <c r="U35">
        <v>314339011.80000001</v>
      </c>
      <c r="V35">
        <v>311587880.10000002</v>
      </c>
      <c r="W35">
        <v>450045072.30000001</v>
      </c>
      <c r="X35">
        <v>369586592.39999998</v>
      </c>
      <c r="Y35">
        <v>352969911.69999999</v>
      </c>
      <c r="Z35">
        <v>334366585.10000002</v>
      </c>
      <c r="AA35">
        <v>315333241.30000001</v>
      </c>
      <c r="AB35">
        <v>296683018.19999999</v>
      </c>
    </row>
    <row r="36" spans="1:28" x14ac:dyDescent="0.25">
      <c r="A36" t="s">
        <v>57</v>
      </c>
      <c r="B36" s="1" t="s">
        <v>58</v>
      </c>
      <c r="C36" t="s">
        <v>41</v>
      </c>
      <c r="D36" s="1" t="s">
        <v>22</v>
      </c>
      <c r="E36" t="s">
        <v>1</v>
      </c>
      <c r="F36" s="1" t="s">
        <v>13</v>
      </c>
      <c r="G36">
        <v>550168.69999999995</v>
      </c>
      <c r="H36">
        <v>1574674.4</v>
      </c>
      <c r="I36">
        <v>1767107.9</v>
      </c>
      <c r="J36">
        <v>2452824.9</v>
      </c>
      <c r="K36">
        <v>3024842.8</v>
      </c>
      <c r="L36">
        <v>7198978.7000000002</v>
      </c>
      <c r="M36">
        <v>6912457.9000000004</v>
      </c>
      <c r="N36">
        <v>6751268</v>
      </c>
      <c r="O36">
        <v>6715433</v>
      </c>
      <c r="P36">
        <v>10410320</v>
      </c>
      <c r="Q36">
        <v>5921950.0999999996</v>
      </c>
      <c r="R36">
        <v>5117573.9000000004</v>
      </c>
      <c r="S36">
        <v>4916470</v>
      </c>
      <c r="T36">
        <v>4758830.8</v>
      </c>
      <c r="U36">
        <v>6795750</v>
      </c>
      <c r="V36">
        <v>0</v>
      </c>
      <c r="W36" t="s">
        <v>16</v>
      </c>
      <c r="X36" t="s">
        <v>16</v>
      </c>
      <c r="Y36" t="s">
        <v>16</v>
      </c>
      <c r="Z36" t="s">
        <v>16</v>
      </c>
      <c r="AA36" t="s">
        <v>16</v>
      </c>
      <c r="AB36" t="s">
        <v>16</v>
      </c>
    </row>
    <row r="37" spans="1:28" x14ac:dyDescent="0.25">
      <c r="B37" s="1"/>
      <c r="D37" s="1"/>
      <c r="F37" s="1"/>
    </row>
    <row r="38" spans="1:28" x14ac:dyDescent="0.25">
      <c r="B38" s="1"/>
      <c r="D38" s="1"/>
      <c r="F38" s="1"/>
      <c r="Q38">
        <v>2020</v>
      </c>
      <c r="R38">
        <f>Q38+1</f>
        <v>2021</v>
      </c>
      <c r="S38">
        <f t="shared" ref="S38:V38" si="14">R38+1</f>
        <v>2022</v>
      </c>
      <c r="T38">
        <f t="shared" si="14"/>
        <v>2023</v>
      </c>
      <c r="U38">
        <f t="shared" si="14"/>
        <v>2024</v>
      </c>
      <c r="V38">
        <f t="shared" si="14"/>
        <v>2025</v>
      </c>
    </row>
    <row r="39" spans="1:28" x14ac:dyDescent="0.25">
      <c r="B39" s="1"/>
      <c r="D39" s="1"/>
      <c r="F39" s="1"/>
      <c r="P39" s="1" t="s">
        <v>47</v>
      </c>
      <c r="Q39">
        <f>Q31+Q32</f>
        <v>0</v>
      </c>
      <c r="R39">
        <f t="shared" ref="R39:V39" si="15">R31+R32</f>
        <v>0</v>
      </c>
      <c r="S39">
        <f t="shared" si="15"/>
        <v>0</v>
      </c>
      <c r="T39">
        <f t="shared" si="15"/>
        <v>0</v>
      </c>
      <c r="U39">
        <f t="shared" si="15"/>
        <v>0</v>
      </c>
      <c r="V39">
        <f t="shared" si="15"/>
        <v>0</v>
      </c>
      <c r="W39">
        <f>SUM(Q39:V39)</f>
        <v>0</v>
      </c>
      <c r="X39" s="2">
        <f>W39/$W$43</f>
        <v>0</v>
      </c>
    </row>
    <row r="40" spans="1:28" x14ac:dyDescent="0.25">
      <c r="B40" s="1"/>
      <c r="D40" s="1"/>
      <c r="F40" s="1"/>
      <c r="P40" s="1" t="s">
        <v>48</v>
      </c>
      <c r="Q40">
        <f>Q35-Q31</f>
        <v>27394463.600000001</v>
      </c>
      <c r="R40">
        <f t="shared" ref="R40:V40" si="16">R35-R31</f>
        <v>90099497.900000006</v>
      </c>
      <c r="S40">
        <f t="shared" si="16"/>
        <v>87198518.200000003</v>
      </c>
      <c r="T40">
        <f t="shared" si="16"/>
        <v>85790133.700000003</v>
      </c>
      <c r="U40">
        <f t="shared" si="16"/>
        <v>314339011.80000001</v>
      </c>
      <c r="V40">
        <f t="shared" si="16"/>
        <v>311587880.10000002</v>
      </c>
      <c r="W40">
        <f t="shared" ref="W40:W42" si="17">SUM(Q40:V40)</f>
        <v>916409505.30000007</v>
      </c>
      <c r="X40" s="2">
        <f t="shared" ref="X40:X42" si="18">W40/$W$43</f>
        <v>0.77317290588404231</v>
      </c>
    </row>
    <row r="41" spans="1:28" x14ac:dyDescent="0.25">
      <c r="B41" s="1"/>
      <c r="D41" s="1"/>
      <c r="F41" s="1"/>
      <c r="P41" s="1" t="s">
        <v>49</v>
      </c>
      <c r="Q41">
        <f>Q36-Q32</f>
        <v>5921950.0999999996</v>
      </c>
      <c r="R41">
        <f t="shared" ref="R41:V41" si="19">R36-R32</f>
        <v>5117573.9000000004</v>
      </c>
      <c r="S41">
        <f t="shared" si="19"/>
        <v>4916470</v>
      </c>
      <c r="T41">
        <f t="shared" si="19"/>
        <v>4758830.8</v>
      </c>
      <c r="U41">
        <f t="shared" si="19"/>
        <v>6795750</v>
      </c>
      <c r="V41">
        <f t="shared" si="19"/>
        <v>0</v>
      </c>
      <c r="W41">
        <f t="shared" si="17"/>
        <v>27510574.800000001</v>
      </c>
      <c r="X41" s="2">
        <f t="shared" si="18"/>
        <v>2.3210618110833671E-2</v>
      </c>
    </row>
    <row r="42" spans="1:28" x14ac:dyDescent="0.25">
      <c r="B42" s="1"/>
      <c r="D42" s="1"/>
      <c r="F42" s="1"/>
      <c r="P42" s="1" t="s">
        <v>50</v>
      </c>
      <c r="Q42">
        <f>Q33+Q34</f>
        <v>26969438.100000001</v>
      </c>
      <c r="R42">
        <f t="shared" ref="R42:V42" si="20">R33+R34</f>
        <v>34487691.100000001</v>
      </c>
      <c r="S42">
        <f t="shared" si="20"/>
        <v>37530651.100000001</v>
      </c>
      <c r="T42">
        <f t="shared" si="20"/>
        <v>45935469.299999997</v>
      </c>
      <c r="U42">
        <f t="shared" si="20"/>
        <v>48622733.399999999</v>
      </c>
      <c r="V42">
        <f t="shared" si="20"/>
        <v>47792109.200000003</v>
      </c>
      <c r="W42">
        <f t="shared" si="17"/>
        <v>241338092.20000005</v>
      </c>
      <c r="X42" s="2">
        <f t="shared" si="18"/>
        <v>0.20361647600512395</v>
      </c>
    </row>
    <row r="43" spans="1:28" x14ac:dyDescent="0.25">
      <c r="B43" s="1"/>
      <c r="D43" s="1"/>
      <c r="F43" s="1"/>
      <c r="W43">
        <f>SUM(W39:W42)</f>
        <v>1185258172.3000002</v>
      </c>
    </row>
    <row r="44" spans="1:28" x14ac:dyDescent="0.25">
      <c r="B44" s="1"/>
      <c r="D44" s="1"/>
      <c r="F44" s="1"/>
    </row>
    <row r="45" spans="1:28" x14ac:dyDescent="0.25">
      <c r="A45" t="s">
        <v>59</v>
      </c>
      <c r="B45" s="1" t="s">
        <v>60</v>
      </c>
      <c r="C45" t="s">
        <v>10</v>
      </c>
      <c r="D45" s="1" t="s">
        <v>5</v>
      </c>
      <c r="E45" t="s">
        <v>26</v>
      </c>
      <c r="F45" s="1" t="s">
        <v>27</v>
      </c>
      <c r="G45">
        <v>59651.7</v>
      </c>
      <c r="H45">
        <v>585336.5</v>
      </c>
      <c r="I45">
        <v>627947.80000000005</v>
      </c>
      <c r="J45">
        <v>639809.69999999995</v>
      </c>
      <c r="K45">
        <v>1741222.2</v>
      </c>
      <c r="L45">
        <v>2753782.9</v>
      </c>
      <c r="M45">
        <v>2541903.4</v>
      </c>
      <c r="N45">
        <v>2457436.7999999998</v>
      </c>
      <c r="O45">
        <v>2686351.5</v>
      </c>
      <c r="P45">
        <v>2574385.5</v>
      </c>
      <c r="Q45">
        <v>1273588.3999999999</v>
      </c>
      <c r="R45">
        <v>54584</v>
      </c>
      <c r="S45">
        <v>2944804.4</v>
      </c>
      <c r="T45">
        <v>3187695.3</v>
      </c>
      <c r="U45">
        <v>4805569.5999999996</v>
      </c>
      <c r="V45">
        <v>4544030.2</v>
      </c>
      <c r="W45">
        <v>3880116.6</v>
      </c>
      <c r="X45">
        <v>3405090</v>
      </c>
      <c r="Y45">
        <v>2253009.7000000002</v>
      </c>
      <c r="Z45">
        <v>1050870.7</v>
      </c>
      <c r="AA45">
        <v>1032672.6</v>
      </c>
      <c r="AB45">
        <v>1014474.5</v>
      </c>
    </row>
    <row r="46" spans="1:28" x14ac:dyDescent="0.25">
      <c r="A46" t="s">
        <v>59</v>
      </c>
      <c r="B46" s="1" t="s">
        <v>60</v>
      </c>
      <c r="C46" t="s">
        <v>10</v>
      </c>
      <c r="D46" s="1" t="s">
        <v>5</v>
      </c>
      <c r="E46" t="s">
        <v>1</v>
      </c>
      <c r="F46" s="1" t="s">
        <v>13</v>
      </c>
      <c r="G46" t="s">
        <v>16</v>
      </c>
      <c r="H46" t="s">
        <v>16</v>
      </c>
      <c r="I46" t="s">
        <v>16</v>
      </c>
      <c r="J46" t="s">
        <v>16</v>
      </c>
      <c r="K46" t="s">
        <v>16</v>
      </c>
      <c r="L46" t="s">
        <v>16</v>
      </c>
      <c r="M46" t="s">
        <v>16</v>
      </c>
      <c r="N46" t="s">
        <v>16</v>
      </c>
      <c r="O46" t="s">
        <v>16</v>
      </c>
      <c r="P46" t="s">
        <v>16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t="s">
        <v>16</v>
      </c>
      <c r="X46" t="s">
        <v>16</v>
      </c>
      <c r="Y46" t="s">
        <v>16</v>
      </c>
      <c r="Z46" t="s">
        <v>16</v>
      </c>
      <c r="AA46" t="s">
        <v>16</v>
      </c>
      <c r="AB46" t="s">
        <v>16</v>
      </c>
    </row>
    <row r="47" spans="1:28" x14ac:dyDescent="0.25">
      <c r="A47" t="s">
        <v>59</v>
      </c>
      <c r="B47" s="1" t="s">
        <v>60</v>
      </c>
      <c r="C47" t="s">
        <v>41</v>
      </c>
      <c r="D47" s="1" t="s">
        <v>22</v>
      </c>
      <c r="E47" t="s">
        <v>19</v>
      </c>
      <c r="F47" s="1" t="s">
        <v>34</v>
      </c>
      <c r="G47">
        <v>2303564.2000000002</v>
      </c>
      <c r="H47">
        <v>2740120.7</v>
      </c>
      <c r="I47">
        <v>2462610.2000000002</v>
      </c>
      <c r="J47">
        <v>1896472.6</v>
      </c>
      <c r="K47">
        <v>1138204.3</v>
      </c>
      <c r="L47">
        <v>355377.6</v>
      </c>
      <c r="M47">
        <v>11120.5</v>
      </c>
      <c r="N47">
        <v>6933.7</v>
      </c>
      <c r="O47">
        <v>12744.3</v>
      </c>
      <c r="P47">
        <v>125733.2</v>
      </c>
      <c r="Q47">
        <v>40398.9</v>
      </c>
      <c r="R47">
        <v>24217.599999999999</v>
      </c>
      <c r="S47">
        <v>562066.30000000005</v>
      </c>
      <c r="T47">
        <v>1626205.8</v>
      </c>
      <c r="U47">
        <v>0</v>
      </c>
      <c r="V47">
        <v>3179756.9</v>
      </c>
      <c r="W47">
        <v>6359513.7999999998</v>
      </c>
      <c r="X47">
        <v>7870233.7000000002</v>
      </c>
      <c r="Y47">
        <v>11495424.9</v>
      </c>
      <c r="Z47">
        <v>13609896.199999999</v>
      </c>
      <c r="AA47">
        <v>10430139.300000001</v>
      </c>
      <c r="AB47">
        <v>7250382.4000000004</v>
      </c>
    </row>
    <row r="48" spans="1:28" x14ac:dyDescent="0.25">
      <c r="A48" t="s">
        <v>59</v>
      </c>
      <c r="B48" s="1" t="s">
        <v>60</v>
      </c>
      <c r="C48" t="s">
        <v>41</v>
      </c>
      <c r="D48" s="1" t="s">
        <v>22</v>
      </c>
      <c r="E48" t="s">
        <v>30</v>
      </c>
      <c r="F48" s="1" t="s">
        <v>45</v>
      </c>
      <c r="G48">
        <v>20157598.699999999</v>
      </c>
      <c r="H48">
        <v>21084119.800000001</v>
      </c>
      <c r="I48">
        <v>22047572.300000001</v>
      </c>
      <c r="J48">
        <v>23521258.100000001</v>
      </c>
      <c r="K48">
        <v>25344176.300000001</v>
      </c>
      <c r="L48">
        <v>23920170.600000001</v>
      </c>
      <c r="M48">
        <v>25680228</v>
      </c>
      <c r="N48">
        <v>31164540.199999999</v>
      </c>
      <c r="O48">
        <v>34100421.899999999</v>
      </c>
      <c r="P48">
        <v>38632941.600000001</v>
      </c>
      <c r="Q48">
        <v>42389083.799999997</v>
      </c>
      <c r="R48">
        <v>45571670.299999997</v>
      </c>
      <c r="S48">
        <v>42994902</v>
      </c>
      <c r="T48">
        <v>54625844.799999997</v>
      </c>
      <c r="U48">
        <v>62743354.600000001</v>
      </c>
      <c r="V48">
        <v>62592646.799999997</v>
      </c>
      <c r="W48">
        <v>62874196</v>
      </c>
      <c r="X48">
        <v>64533301.200000003</v>
      </c>
      <c r="Y48">
        <v>68101054.599999994</v>
      </c>
      <c r="Z48">
        <v>71244179.5</v>
      </c>
      <c r="AA48">
        <v>75115693.900000006</v>
      </c>
      <c r="AB48">
        <v>74454619.099999994</v>
      </c>
    </row>
    <row r="49" spans="1:28" x14ac:dyDescent="0.25">
      <c r="A49" t="s">
        <v>59</v>
      </c>
      <c r="B49" s="1" t="s">
        <v>60</v>
      </c>
      <c r="C49" t="s">
        <v>41</v>
      </c>
      <c r="D49" s="1" t="s">
        <v>22</v>
      </c>
      <c r="E49" t="s">
        <v>26</v>
      </c>
      <c r="F49" s="1" t="s">
        <v>27</v>
      </c>
      <c r="G49">
        <v>8978946.5999999996</v>
      </c>
      <c r="H49">
        <v>10440392.699999999</v>
      </c>
      <c r="I49">
        <v>7748175.7999999998</v>
      </c>
      <c r="J49">
        <v>8504215.5999999996</v>
      </c>
      <c r="K49">
        <v>9462315.9000000004</v>
      </c>
      <c r="L49">
        <v>10253983.699999999</v>
      </c>
      <c r="M49">
        <v>10256390.800000001</v>
      </c>
      <c r="N49">
        <v>11213113.800000001</v>
      </c>
      <c r="O49">
        <v>12759274.300000001</v>
      </c>
      <c r="P49">
        <v>13287573.6</v>
      </c>
      <c r="Q49">
        <v>9568683.3000000007</v>
      </c>
      <c r="R49">
        <v>5961702.2999999998</v>
      </c>
      <c r="S49">
        <v>35808733.100000001</v>
      </c>
      <c r="T49">
        <v>43821360.899999999</v>
      </c>
      <c r="U49">
        <v>50550663.899999999</v>
      </c>
      <c r="V49">
        <v>46801992.399999999</v>
      </c>
      <c r="W49">
        <v>39105185.100000001</v>
      </c>
      <c r="X49">
        <v>35070171</v>
      </c>
      <c r="Y49">
        <v>33540601.399999999</v>
      </c>
      <c r="Z49">
        <v>31938071.800000001</v>
      </c>
      <c r="AA49">
        <v>30457897.699999999</v>
      </c>
      <c r="AB49">
        <v>18974988.699999999</v>
      </c>
    </row>
    <row r="50" spans="1:28" x14ac:dyDescent="0.25">
      <c r="A50" t="s">
        <v>59</v>
      </c>
      <c r="B50" s="1" t="s">
        <v>60</v>
      </c>
      <c r="C50" t="s">
        <v>41</v>
      </c>
      <c r="D50" s="1" t="s">
        <v>22</v>
      </c>
      <c r="E50" t="s">
        <v>1</v>
      </c>
      <c r="F50" s="1" t="s">
        <v>13</v>
      </c>
      <c r="G50">
        <v>3576901.5</v>
      </c>
      <c r="H50">
        <v>3532083.2000000002</v>
      </c>
      <c r="I50">
        <v>3387813.4</v>
      </c>
      <c r="J50">
        <v>5026277.8</v>
      </c>
      <c r="K50">
        <v>7256433</v>
      </c>
      <c r="L50">
        <v>7335457.5999999996</v>
      </c>
      <c r="M50">
        <v>7765724.9000000004</v>
      </c>
      <c r="N50">
        <v>8318203.9000000004</v>
      </c>
      <c r="O50">
        <v>9002342.0999999996</v>
      </c>
      <c r="P50">
        <v>8677132.8000000007</v>
      </c>
      <c r="Q50">
        <v>7317968.9000000004</v>
      </c>
      <c r="R50">
        <v>2929737.1</v>
      </c>
      <c r="S50">
        <v>18234235.800000001</v>
      </c>
      <c r="T50">
        <v>36510320.799999997</v>
      </c>
      <c r="U50">
        <v>48337786.899999999</v>
      </c>
      <c r="V50">
        <v>48267066.899999999</v>
      </c>
      <c r="W50">
        <v>47721196.899999999</v>
      </c>
      <c r="X50">
        <v>47205200</v>
      </c>
      <c r="Y50">
        <v>46191400.600000001</v>
      </c>
      <c r="Z50">
        <v>46353485.200000003</v>
      </c>
      <c r="AA50">
        <v>46497889.899999999</v>
      </c>
      <c r="AB50">
        <v>45828259.899999999</v>
      </c>
    </row>
    <row r="51" spans="1:28" x14ac:dyDescent="0.25">
      <c r="B51" s="1"/>
      <c r="D51" s="1"/>
      <c r="F51" s="1"/>
    </row>
    <row r="52" spans="1:28" x14ac:dyDescent="0.25">
      <c r="B52" s="1"/>
      <c r="D52" s="1"/>
      <c r="F52" s="1"/>
      <c r="Q52">
        <v>2020</v>
      </c>
      <c r="R52">
        <f>Q52+1</f>
        <v>2021</v>
      </c>
      <c r="S52">
        <f t="shared" ref="S52:V52" si="21">R52+1</f>
        <v>2022</v>
      </c>
      <c r="T52">
        <f t="shared" si="21"/>
        <v>2023</v>
      </c>
      <c r="U52">
        <f t="shared" si="21"/>
        <v>2024</v>
      </c>
      <c r="V52">
        <f t="shared" si="21"/>
        <v>2025</v>
      </c>
    </row>
    <row r="53" spans="1:28" x14ac:dyDescent="0.25">
      <c r="B53" s="1"/>
      <c r="D53" s="1"/>
      <c r="F53" s="1"/>
      <c r="P53" s="1" t="s">
        <v>47</v>
      </c>
      <c r="Q53">
        <f>Q45+Q46</f>
        <v>1273588.3999999999</v>
      </c>
      <c r="R53">
        <f t="shared" ref="R53:V53" si="22">R45+R46</f>
        <v>54584</v>
      </c>
      <c r="S53">
        <f t="shared" si="22"/>
        <v>2944804.4</v>
      </c>
      <c r="T53">
        <f t="shared" si="22"/>
        <v>3187695.3</v>
      </c>
      <c r="U53">
        <f t="shared" si="22"/>
        <v>4805569.5999999996</v>
      </c>
      <c r="V53">
        <f t="shared" si="22"/>
        <v>4544030.2</v>
      </c>
      <c r="W53">
        <f>SUM(Q53:V53)</f>
        <v>16810271.899999999</v>
      </c>
      <c r="X53" s="2">
        <f>W53/$W$57</f>
        <v>2.5072728974735458E-2</v>
      </c>
    </row>
    <row r="54" spans="1:28" x14ac:dyDescent="0.25">
      <c r="B54" s="1"/>
      <c r="D54" s="1"/>
      <c r="F54" s="1"/>
      <c r="P54" s="1" t="s">
        <v>48</v>
      </c>
      <c r="Q54">
        <f>Q49-Q45</f>
        <v>8295094.9000000004</v>
      </c>
      <c r="R54">
        <f t="shared" ref="R54:V54" si="23">R49-R45</f>
        <v>5907118.2999999998</v>
      </c>
      <c r="S54">
        <f t="shared" si="23"/>
        <v>32863928.700000003</v>
      </c>
      <c r="T54">
        <f t="shared" si="23"/>
        <v>40633665.600000001</v>
      </c>
      <c r="U54">
        <f t="shared" si="23"/>
        <v>45745094.299999997</v>
      </c>
      <c r="V54">
        <f t="shared" si="23"/>
        <v>42257962.199999996</v>
      </c>
      <c r="W54">
        <f t="shared" ref="W54:W56" si="24">SUM(Q54:V54)</f>
        <v>175702864</v>
      </c>
      <c r="X54" s="2">
        <f t="shared" ref="X54:X56" si="25">W54/$W$57</f>
        <v>0.26206300025145957</v>
      </c>
    </row>
    <row r="55" spans="1:28" x14ac:dyDescent="0.25">
      <c r="B55" s="1"/>
      <c r="D55" s="1"/>
      <c r="F55" s="1"/>
      <c r="P55" s="1" t="s">
        <v>49</v>
      </c>
      <c r="Q55">
        <f>Q50-Q46</f>
        <v>7317968.9000000004</v>
      </c>
      <c r="R55">
        <f t="shared" ref="R55:V55" si="26">R50-R46</f>
        <v>2929737.1</v>
      </c>
      <c r="S55">
        <f t="shared" si="26"/>
        <v>18234235.800000001</v>
      </c>
      <c r="T55">
        <f t="shared" si="26"/>
        <v>36510320.799999997</v>
      </c>
      <c r="U55">
        <f t="shared" si="26"/>
        <v>48337786.899999999</v>
      </c>
      <c r="V55">
        <f t="shared" si="26"/>
        <v>48267066.899999999</v>
      </c>
      <c r="W55">
        <f t="shared" si="24"/>
        <v>161597116.40000001</v>
      </c>
      <c r="X55" s="2">
        <f t="shared" si="25"/>
        <v>0.24102410280442751</v>
      </c>
    </row>
    <row r="56" spans="1:28" x14ac:dyDescent="0.25">
      <c r="B56" s="1"/>
      <c r="D56" s="1"/>
      <c r="F56" s="1"/>
      <c r="P56" s="1" t="s">
        <v>50</v>
      </c>
      <c r="Q56">
        <f>Q47+Q48</f>
        <v>42429482.699999996</v>
      </c>
      <c r="R56">
        <f t="shared" ref="R56:V56" si="27">R47+R48</f>
        <v>45595887.899999999</v>
      </c>
      <c r="S56">
        <f t="shared" si="27"/>
        <v>43556968.299999997</v>
      </c>
      <c r="T56">
        <f t="shared" si="27"/>
        <v>56252050.599999994</v>
      </c>
      <c r="U56">
        <f t="shared" si="27"/>
        <v>62743354.600000001</v>
      </c>
      <c r="V56">
        <f t="shared" si="27"/>
        <v>65772403.699999996</v>
      </c>
      <c r="W56">
        <f t="shared" si="24"/>
        <v>316350147.80000001</v>
      </c>
      <c r="X56" s="2">
        <f t="shared" si="25"/>
        <v>0.47184016796937744</v>
      </c>
    </row>
    <row r="57" spans="1:28" x14ac:dyDescent="0.25">
      <c r="B57" s="1"/>
      <c r="D57" s="1"/>
      <c r="F57" s="1"/>
      <c r="W57">
        <f>SUM(W53:W56)</f>
        <v>670460400.10000002</v>
      </c>
    </row>
    <row r="58" spans="1:28" x14ac:dyDescent="0.25">
      <c r="B58" s="1"/>
      <c r="D58" s="1"/>
      <c r="F58" s="1"/>
    </row>
    <row r="59" spans="1:28" x14ac:dyDescent="0.25">
      <c r="A59" t="s">
        <v>61</v>
      </c>
      <c r="B59" s="1" t="s">
        <v>62</v>
      </c>
      <c r="C59" t="s">
        <v>10</v>
      </c>
      <c r="D59" s="1" t="s">
        <v>5</v>
      </c>
      <c r="E59" t="s">
        <v>26</v>
      </c>
      <c r="F59" s="1" t="s">
        <v>27</v>
      </c>
      <c r="G59">
        <v>2066865.8</v>
      </c>
      <c r="H59">
        <v>4530097.2</v>
      </c>
      <c r="I59">
        <v>11285458.300000001</v>
      </c>
      <c r="J59">
        <v>20147346</v>
      </c>
      <c r="K59">
        <v>91785521</v>
      </c>
      <c r="L59">
        <v>107265240.59999999</v>
      </c>
      <c r="M59">
        <v>122183316.5</v>
      </c>
      <c r="N59">
        <v>116132516.09999999</v>
      </c>
      <c r="O59">
        <v>263031220.90000001</v>
      </c>
      <c r="P59">
        <v>278878114.30000001</v>
      </c>
      <c r="Q59">
        <v>211606328</v>
      </c>
      <c r="R59">
        <v>209925052.19999999</v>
      </c>
      <c r="S59">
        <v>407429423.19999999</v>
      </c>
      <c r="T59">
        <v>521119766.89999998</v>
      </c>
      <c r="U59">
        <v>649666768.39999998</v>
      </c>
      <c r="V59">
        <v>622897145</v>
      </c>
      <c r="W59">
        <v>595392114.70000005</v>
      </c>
      <c r="X59">
        <v>492923489.69999999</v>
      </c>
      <c r="Y59">
        <v>478705333.19999999</v>
      </c>
      <c r="Z59">
        <v>461537989.10000002</v>
      </c>
      <c r="AA59">
        <v>279515739.10000002</v>
      </c>
      <c r="AB59">
        <v>271180998.69999999</v>
      </c>
    </row>
    <row r="60" spans="1:28" x14ac:dyDescent="0.25">
      <c r="A60" t="s">
        <v>61</v>
      </c>
      <c r="B60" s="1" t="s">
        <v>62</v>
      </c>
      <c r="C60" t="s">
        <v>10</v>
      </c>
      <c r="D60" s="1" t="s">
        <v>5</v>
      </c>
      <c r="E60" t="s">
        <v>1</v>
      </c>
      <c r="F60" s="1" t="s">
        <v>13</v>
      </c>
      <c r="G60" t="s">
        <v>16</v>
      </c>
      <c r="H60" t="s">
        <v>16</v>
      </c>
      <c r="I60" t="s">
        <v>16</v>
      </c>
      <c r="J60" t="s">
        <v>16</v>
      </c>
      <c r="K60" t="s">
        <v>16</v>
      </c>
      <c r="L60">
        <v>450000</v>
      </c>
      <c r="M60">
        <v>359000</v>
      </c>
      <c r="N60">
        <v>2486000</v>
      </c>
      <c r="O60">
        <v>8994000</v>
      </c>
      <c r="P60">
        <v>17160000</v>
      </c>
      <c r="Q60">
        <v>31851000</v>
      </c>
      <c r="R60">
        <v>31376000</v>
      </c>
      <c r="S60">
        <v>31136000</v>
      </c>
      <c r="T60">
        <v>32345000</v>
      </c>
      <c r="U60">
        <v>31927750</v>
      </c>
      <c r="V60">
        <v>30345750</v>
      </c>
      <c r="W60">
        <v>28616750</v>
      </c>
      <c r="X60">
        <v>26847750</v>
      </c>
      <c r="Y60" t="s">
        <v>16</v>
      </c>
      <c r="Z60" t="s">
        <v>16</v>
      </c>
      <c r="AA60" t="s">
        <v>16</v>
      </c>
      <c r="AB60" t="s">
        <v>16</v>
      </c>
    </row>
    <row r="61" spans="1:28" x14ac:dyDescent="0.25">
      <c r="A61" t="s">
        <v>61</v>
      </c>
      <c r="B61" s="1" t="s">
        <v>62</v>
      </c>
      <c r="C61" t="s">
        <v>41</v>
      </c>
      <c r="D61" s="1" t="s">
        <v>22</v>
      </c>
      <c r="E61" t="s">
        <v>19</v>
      </c>
      <c r="F61" s="1" t="s">
        <v>34</v>
      </c>
      <c r="G61">
        <v>891899.3</v>
      </c>
      <c r="H61">
        <v>1552519.4</v>
      </c>
      <c r="I61">
        <v>2516878</v>
      </c>
      <c r="J61">
        <v>3974714.8</v>
      </c>
      <c r="K61">
        <v>5373418.0999999996</v>
      </c>
      <c r="L61">
        <v>31302615.300000001</v>
      </c>
      <c r="M61">
        <v>30079476.399999999</v>
      </c>
      <c r="N61">
        <v>28828905.899999999</v>
      </c>
      <c r="O61">
        <v>28415476.300000001</v>
      </c>
      <c r="P61">
        <v>28459912.399999999</v>
      </c>
      <c r="Q61">
        <v>774545.3</v>
      </c>
      <c r="R61">
        <v>643903.80000000005</v>
      </c>
      <c r="S61">
        <v>11144971.5</v>
      </c>
      <c r="T61">
        <v>90830064.599999994</v>
      </c>
      <c r="U61">
        <v>104380551.09999999</v>
      </c>
      <c r="V61">
        <v>149119864.69999999</v>
      </c>
      <c r="W61">
        <v>232532803.90000001</v>
      </c>
      <c r="X61">
        <v>264142536.30000001</v>
      </c>
      <c r="Y61">
        <v>237627563.30000001</v>
      </c>
      <c r="Z61">
        <v>217105385.5</v>
      </c>
      <c r="AA61">
        <v>169418423.80000001</v>
      </c>
      <c r="AB61">
        <v>106912721.7</v>
      </c>
    </row>
    <row r="62" spans="1:28" x14ac:dyDescent="0.25">
      <c r="A62" t="s">
        <v>61</v>
      </c>
      <c r="B62" s="1" t="s">
        <v>62</v>
      </c>
      <c r="C62" t="s">
        <v>41</v>
      </c>
      <c r="D62" s="1" t="s">
        <v>22</v>
      </c>
      <c r="E62" t="s">
        <v>30</v>
      </c>
      <c r="F62" s="1" t="s">
        <v>45</v>
      </c>
      <c r="G62">
        <v>31442440.100000001</v>
      </c>
      <c r="H62">
        <v>56766819.399999999</v>
      </c>
      <c r="I62">
        <v>54548659.700000003</v>
      </c>
      <c r="J62">
        <v>43021720.899999999</v>
      </c>
      <c r="K62">
        <v>85700565.299999997</v>
      </c>
      <c r="L62">
        <v>55383768.200000003</v>
      </c>
      <c r="M62">
        <v>50156047.399999999</v>
      </c>
      <c r="N62">
        <v>64395903.600000001</v>
      </c>
      <c r="O62">
        <v>93781235.5</v>
      </c>
      <c r="P62">
        <v>100952358.40000001</v>
      </c>
      <c r="Q62">
        <v>367318360.39999998</v>
      </c>
      <c r="R62">
        <v>227773365.19999999</v>
      </c>
      <c r="S62">
        <v>163067670.80000001</v>
      </c>
      <c r="T62">
        <v>231913161.90000001</v>
      </c>
      <c r="U62">
        <v>561113362.5</v>
      </c>
      <c r="V62">
        <v>576216874</v>
      </c>
      <c r="W62">
        <v>557113335</v>
      </c>
      <c r="X62">
        <v>539299504.39999998</v>
      </c>
      <c r="Y62">
        <v>579942430.39999998</v>
      </c>
      <c r="Z62">
        <v>596468027.10000002</v>
      </c>
      <c r="AA62">
        <v>591193964.79999995</v>
      </c>
      <c r="AB62">
        <v>567356720.39999998</v>
      </c>
    </row>
    <row r="63" spans="1:28" x14ac:dyDescent="0.25">
      <c r="A63" t="s">
        <v>61</v>
      </c>
      <c r="B63" s="1" t="s">
        <v>62</v>
      </c>
      <c r="C63" t="s">
        <v>41</v>
      </c>
      <c r="D63" s="1" t="s">
        <v>22</v>
      </c>
      <c r="E63" t="s">
        <v>26</v>
      </c>
      <c r="F63" s="1" t="s">
        <v>27</v>
      </c>
      <c r="G63">
        <v>117218579.40000001</v>
      </c>
      <c r="H63">
        <v>132057272.40000001</v>
      </c>
      <c r="I63">
        <v>58900307.5</v>
      </c>
      <c r="J63">
        <v>98565065.900000006</v>
      </c>
      <c r="K63">
        <v>375387460.80000001</v>
      </c>
      <c r="L63">
        <v>289391983.19999999</v>
      </c>
      <c r="M63">
        <v>288789386.69999999</v>
      </c>
      <c r="N63">
        <v>213896843.19999999</v>
      </c>
      <c r="O63">
        <v>385101531.30000001</v>
      </c>
      <c r="P63">
        <v>466028152.80000001</v>
      </c>
      <c r="Q63">
        <v>280138501.19999999</v>
      </c>
      <c r="R63">
        <v>279395755.60000002</v>
      </c>
      <c r="S63">
        <v>699739923</v>
      </c>
      <c r="T63">
        <v>930735787.79999995</v>
      </c>
      <c r="U63">
        <v>860838933.89999998</v>
      </c>
      <c r="V63">
        <v>802122533.70000005</v>
      </c>
      <c r="W63">
        <v>785109923.39999998</v>
      </c>
      <c r="X63">
        <v>675862281.60000002</v>
      </c>
      <c r="Y63">
        <v>663891097.60000002</v>
      </c>
      <c r="Z63">
        <v>637543906.5</v>
      </c>
      <c r="AA63">
        <v>451257865.39999998</v>
      </c>
      <c r="AB63">
        <v>423286252.60000002</v>
      </c>
    </row>
    <row r="64" spans="1:28" x14ac:dyDescent="0.25">
      <c r="A64" t="s">
        <v>61</v>
      </c>
      <c r="B64" s="1" t="s">
        <v>62</v>
      </c>
      <c r="C64" t="s">
        <v>41</v>
      </c>
      <c r="D64" s="1" t="s">
        <v>22</v>
      </c>
      <c r="E64" t="s">
        <v>1</v>
      </c>
      <c r="F64" s="1" t="s">
        <v>13</v>
      </c>
      <c r="G64">
        <v>457908.5</v>
      </c>
      <c r="H64">
        <v>1467461.9</v>
      </c>
      <c r="I64">
        <v>2034537.4</v>
      </c>
      <c r="J64">
        <v>5328655.2</v>
      </c>
      <c r="K64">
        <v>22078639.899999999</v>
      </c>
      <c r="L64">
        <v>40677592.399999999</v>
      </c>
      <c r="M64">
        <v>106326771.59999999</v>
      </c>
      <c r="N64">
        <v>135845605</v>
      </c>
      <c r="O64">
        <v>125285925.59999999</v>
      </c>
      <c r="P64">
        <v>96219842.299999997</v>
      </c>
      <c r="Q64">
        <v>305690153.80000001</v>
      </c>
      <c r="R64">
        <v>291544573.69999999</v>
      </c>
      <c r="S64">
        <v>778152887.79999995</v>
      </c>
      <c r="T64">
        <v>252652000.40000001</v>
      </c>
      <c r="U64">
        <v>263866950.5</v>
      </c>
      <c r="V64">
        <v>383074906.5</v>
      </c>
      <c r="W64">
        <v>253380052</v>
      </c>
      <c r="X64">
        <v>207878464.09999999</v>
      </c>
      <c r="Y64">
        <v>89026199.099999994</v>
      </c>
      <c r="Z64">
        <v>55437057.5</v>
      </c>
      <c r="AA64">
        <v>48459192.100000001</v>
      </c>
      <c r="AB64">
        <v>43363079.5</v>
      </c>
    </row>
    <row r="65" spans="1:28" x14ac:dyDescent="0.25">
      <c r="B65" s="1"/>
      <c r="C65" t="s">
        <v>115</v>
      </c>
      <c r="D65" s="1" t="s">
        <v>116</v>
      </c>
      <c r="E65" t="s">
        <v>30</v>
      </c>
      <c r="F65" s="1" t="s">
        <v>45</v>
      </c>
      <c r="R65">
        <v>0</v>
      </c>
      <c r="S65">
        <v>0</v>
      </c>
      <c r="T65">
        <v>1067000</v>
      </c>
      <c r="U65">
        <v>21179600</v>
      </c>
      <c r="V65">
        <v>27119600</v>
      </c>
    </row>
    <row r="66" spans="1:28" x14ac:dyDescent="0.25">
      <c r="B66" s="1"/>
      <c r="D66" s="1"/>
      <c r="F66" s="1"/>
    </row>
    <row r="67" spans="1:28" x14ac:dyDescent="0.25">
      <c r="B67" s="1"/>
      <c r="D67" s="1"/>
      <c r="F67" s="1"/>
      <c r="Q67">
        <v>2020</v>
      </c>
      <c r="R67">
        <f>Q67+1</f>
        <v>2021</v>
      </c>
      <c r="S67">
        <f t="shared" ref="S67:V67" si="28">R67+1</f>
        <v>2022</v>
      </c>
      <c r="T67">
        <f t="shared" si="28"/>
        <v>2023</v>
      </c>
      <c r="U67">
        <f t="shared" si="28"/>
        <v>2024</v>
      </c>
      <c r="V67">
        <f t="shared" si="28"/>
        <v>2025</v>
      </c>
    </row>
    <row r="68" spans="1:28" x14ac:dyDescent="0.25">
      <c r="B68" s="1"/>
      <c r="D68" s="1"/>
      <c r="F68" s="1"/>
      <c r="P68" s="1" t="s">
        <v>47</v>
      </c>
      <c r="Q68">
        <f>Q59+Q60</f>
        <v>243457328</v>
      </c>
      <c r="R68">
        <f t="shared" ref="R68:V68" si="29">R59+R60</f>
        <v>241301052.19999999</v>
      </c>
      <c r="S68">
        <f t="shared" si="29"/>
        <v>438565423.19999999</v>
      </c>
      <c r="T68">
        <f t="shared" si="29"/>
        <v>553464766.89999998</v>
      </c>
      <c r="U68">
        <f t="shared" si="29"/>
        <v>681594518.39999998</v>
      </c>
      <c r="V68">
        <f t="shared" si="29"/>
        <v>653242895</v>
      </c>
      <c r="W68">
        <f>SUM(Q68:V68)</f>
        <v>2811625983.6999998</v>
      </c>
      <c r="X68" s="2">
        <f>W68/$W$72</f>
        <v>0.32646824152565979</v>
      </c>
    </row>
    <row r="69" spans="1:28" x14ac:dyDescent="0.25">
      <c r="B69" s="1"/>
      <c r="D69" s="1"/>
      <c r="F69" s="1"/>
      <c r="P69" s="1" t="s">
        <v>48</v>
      </c>
      <c r="Q69">
        <f>Q63-Q59</f>
        <v>68532173.199999988</v>
      </c>
      <c r="R69">
        <f t="shared" ref="R69:V69" si="30">R63-R59</f>
        <v>69470703.400000036</v>
      </c>
      <c r="S69">
        <f t="shared" si="30"/>
        <v>292310499.80000001</v>
      </c>
      <c r="T69">
        <f t="shared" si="30"/>
        <v>409616020.89999998</v>
      </c>
      <c r="U69">
        <f t="shared" si="30"/>
        <v>211172165.5</v>
      </c>
      <c r="V69">
        <f t="shared" si="30"/>
        <v>179225388.70000005</v>
      </c>
      <c r="W69">
        <f t="shared" ref="W69:W71" si="31">SUM(Q69:V69)</f>
        <v>1230326951.5</v>
      </c>
      <c r="X69" s="2">
        <f t="shared" ref="X69:X71" si="32">W69/$W$72</f>
        <v>0.14285779071840024</v>
      </c>
    </row>
    <row r="70" spans="1:28" x14ac:dyDescent="0.25">
      <c r="B70" s="1"/>
      <c r="D70" s="1"/>
      <c r="F70" s="1"/>
      <c r="P70" s="1" t="s">
        <v>49</v>
      </c>
      <c r="Q70">
        <f>Q64-Q60</f>
        <v>273839153.80000001</v>
      </c>
      <c r="R70">
        <f>R64-R60+R65</f>
        <v>260168573.69999999</v>
      </c>
      <c r="S70">
        <f t="shared" ref="S70:V70" si="33">S64-S60+S65</f>
        <v>747016887.79999995</v>
      </c>
      <c r="T70">
        <f t="shared" si="33"/>
        <v>221374000.40000001</v>
      </c>
      <c r="U70">
        <f t="shared" si="33"/>
        <v>253118800.5</v>
      </c>
      <c r="V70">
        <f t="shared" si="33"/>
        <v>379848756.5</v>
      </c>
      <c r="W70">
        <f t="shared" si="31"/>
        <v>2135366172.7</v>
      </c>
      <c r="X70" s="2">
        <f t="shared" si="32"/>
        <v>0.24794522580750591</v>
      </c>
    </row>
    <row r="71" spans="1:28" x14ac:dyDescent="0.25">
      <c r="B71" s="1"/>
      <c r="D71" s="1"/>
      <c r="F71" s="1"/>
      <c r="P71" s="1" t="s">
        <v>50</v>
      </c>
      <c r="Q71">
        <f>Q61+Q62</f>
        <v>368092905.69999999</v>
      </c>
      <c r="R71">
        <f>R61+R62-R65</f>
        <v>228417269</v>
      </c>
      <c r="S71">
        <f t="shared" ref="S71:V71" si="34">S61+S62-S65</f>
        <v>174212642.30000001</v>
      </c>
      <c r="T71">
        <f t="shared" si="34"/>
        <v>321676226.5</v>
      </c>
      <c r="U71">
        <f t="shared" si="34"/>
        <v>644314313.60000002</v>
      </c>
      <c r="V71">
        <f t="shared" si="34"/>
        <v>698217138.70000005</v>
      </c>
      <c r="W71">
        <f t="shared" si="31"/>
        <v>2434930495.8000002</v>
      </c>
      <c r="X71" s="2">
        <f t="shared" si="32"/>
        <v>0.28272874194843395</v>
      </c>
    </row>
    <row r="72" spans="1:28" x14ac:dyDescent="0.25">
      <c r="B72" s="1"/>
      <c r="D72" s="1"/>
      <c r="F72" s="1"/>
      <c r="W72">
        <f>SUM(W68:W71)</f>
        <v>8612249603.7000008</v>
      </c>
    </row>
    <row r="73" spans="1:28" x14ac:dyDescent="0.25">
      <c r="B73" s="1"/>
      <c r="D73" s="1"/>
      <c r="F73" s="1"/>
    </row>
    <row r="74" spans="1:28" x14ac:dyDescent="0.25">
      <c r="A74" t="s">
        <v>63</v>
      </c>
      <c r="B74" s="1" t="s">
        <v>64</v>
      </c>
      <c r="C74" t="s">
        <v>10</v>
      </c>
      <c r="D74" s="1" t="s">
        <v>5</v>
      </c>
      <c r="E74" t="s">
        <v>26</v>
      </c>
      <c r="F74" s="1" t="s">
        <v>27</v>
      </c>
      <c r="G74">
        <v>2038632</v>
      </c>
      <c r="H74">
        <v>2224609.2000000002</v>
      </c>
      <c r="I74">
        <v>11758252.6</v>
      </c>
      <c r="J74">
        <v>106319228.3</v>
      </c>
      <c r="K74">
        <v>144416703.80000001</v>
      </c>
      <c r="L74">
        <v>139707152.80000001</v>
      </c>
      <c r="M74">
        <v>173547776.59999999</v>
      </c>
      <c r="N74">
        <v>191156626.69999999</v>
      </c>
      <c r="O74">
        <v>201107658</v>
      </c>
      <c r="P74">
        <v>218197764.40000001</v>
      </c>
      <c r="Q74">
        <v>248579812.59999999</v>
      </c>
      <c r="R74">
        <v>70605459.099999994</v>
      </c>
      <c r="S74">
        <v>214949702.69999999</v>
      </c>
      <c r="T74">
        <v>233687059.09999999</v>
      </c>
      <c r="U74">
        <v>183311955.19999999</v>
      </c>
      <c r="V74">
        <v>181118156.69999999</v>
      </c>
      <c r="W74">
        <v>170622498.40000001</v>
      </c>
      <c r="X74">
        <v>157755087.30000001</v>
      </c>
      <c r="Y74">
        <v>129409800.3</v>
      </c>
      <c r="Z74">
        <v>127134167.7</v>
      </c>
      <c r="AA74">
        <v>125452533.40000001</v>
      </c>
      <c r="AB74">
        <v>122844375.09999999</v>
      </c>
    </row>
    <row r="75" spans="1:28" x14ac:dyDescent="0.25">
      <c r="A75" t="s">
        <v>63</v>
      </c>
      <c r="B75" s="1" t="s">
        <v>64</v>
      </c>
      <c r="C75" t="s">
        <v>10</v>
      </c>
      <c r="D75" s="1" t="s">
        <v>5</v>
      </c>
      <c r="E75" t="s">
        <v>1</v>
      </c>
      <c r="F75" s="1" t="s">
        <v>13</v>
      </c>
      <c r="G75">
        <v>24836000</v>
      </c>
      <c r="H75">
        <v>48170000</v>
      </c>
      <c r="I75">
        <v>60888000</v>
      </c>
      <c r="J75">
        <v>84901000</v>
      </c>
      <c r="K75">
        <v>72856000</v>
      </c>
      <c r="L75">
        <v>72712000</v>
      </c>
      <c r="M75">
        <v>11983000</v>
      </c>
      <c r="N75">
        <v>28640000</v>
      </c>
      <c r="O75">
        <v>7681000</v>
      </c>
      <c r="P75">
        <v>1170000</v>
      </c>
      <c r="Q75">
        <v>55873000</v>
      </c>
      <c r="R75">
        <v>70837000</v>
      </c>
      <c r="S75">
        <v>135837000</v>
      </c>
      <c r="T75">
        <v>0</v>
      </c>
      <c r="U75">
        <v>144293666.69999999</v>
      </c>
      <c r="V75">
        <v>142791666.69999999</v>
      </c>
      <c r="W75">
        <v>141257666.69999999</v>
      </c>
      <c r="X75">
        <v>139721666.69999999</v>
      </c>
      <c r="Y75">
        <v>88399666.700000003</v>
      </c>
      <c r="Z75">
        <v>86913666.700000003</v>
      </c>
      <c r="AA75">
        <v>85428666.700000003</v>
      </c>
      <c r="AB75">
        <v>83942666.700000003</v>
      </c>
    </row>
    <row r="76" spans="1:28" x14ac:dyDescent="0.25">
      <c r="A76" t="s">
        <v>63</v>
      </c>
      <c r="B76" s="1" t="s">
        <v>64</v>
      </c>
      <c r="C76" t="s">
        <v>41</v>
      </c>
      <c r="D76" s="1" t="s">
        <v>22</v>
      </c>
      <c r="E76" t="s">
        <v>19</v>
      </c>
      <c r="F76" s="1" t="s">
        <v>34</v>
      </c>
      <c r="G76">
        <v>397291.2</v>
      </c>
      <c r="H76">
        <v>134407.4</v>
      </c>
      <c r="I76">
        <v>2557815.2000000002</v>
      </c>
      <c r="J76">
        <v>4935395.4000000004</v>
      </c>
      <c r="K76">
        <v>5390134.0999999996</v>
      </c>
      <c r="L76">
        <v>5469178.2000000002</v>
      </c>
      <c r="M76">
        <v>3790689.6</v>
      </c>
      <c r="N76">
        <v>2405991.2999999998</v>
      </c>
      <c r="O76">
        <v>2502125.2000000002</v>
      </c>
      <c r="P76">
        <v>2930550.3</v>
      </c>
      <c r="Q76">
        <v>1695362.7</v>
      </c>
      <c r="R76">
        <v>1038508.4</v>
      </c>
      <c r="S76">
        <v>4139216.7</v>
      </c>
      <c r="T76">
        <v>11985096.800000001</v>
      </c>
      <c r="U76">
        <v>0</v>
      </c>
      <c r="V76">
        <v>8694018.8000000007</v>
      </c>
      <c r="W76">
        <v>8694018.8000000007</v>
      </c>
      <c r="X76">
        <v>26082056.5</v>
      </c>
      <c r="Y76">
        <v>52164113</v>
      </c>
      <c r="Z76">
        <v>78246169.5</v>
      </c>
      <c r="AA76">
        <v>69552150.700000003</v>
      </c>
      <c r="AB76">
        <v>69552150.700000003</v>
      </c>
    </row>
    <row r="77" spans="1:28" x14ac:dyDescent="0.25">
      <c r="A77" t="s">
        <v>63</v>
      </c>
      <c r="B77" s="1" t="s">
        <v>64</v>
      </c>
      <c r="C77" t="s">
        <v>41</v>
      </c>
      <c r="D77" s="1" t="s">
        <v>22</v>
      </c>
      <c r="E77" t="s">
        <v>30</v>
      </c>
      <c r="F77" s="1" t="s">
        <v>45</v>
      </c>
      <c r="G77">
        <v>24164856.699999999</v>
      </c>
      <c r="H77">
        <v>19637534.199999999</v>
      </c>
      <c r="I77">
        <v>18661460.100000001</v>
      </c>
      <c r="J77">
        <v>13880954.699999999</v>
      </c>
      <c r="K77">
        <v>14459523.199999999</v>
      </c>
      <c r="L77">
        <v>6383550.9000000004</v>
      </c>
      <c r="M77">
        <v>4693689.5999999996</v>
      </c>
      <c r="N77">
        <v>28143838.800000001</v>
      </c>
      <c r="O77">
        <v>109663301.5</v>
      </c>
      <c r="P77">
        <v>130062875.5</v>
      </c>
      <c r="Q77">
        <v>108834383.7</v>
      </c>
      <c r="R77">
        <v>87382506.799999997</v>
      </c>
      <c r="S77">
        <v>105547835.59999999</v>
      </c>
      <c r="T77">
        <v>108530091.40000001</v>
      </c>
      <c r="U77">
        <v>118649291.90000001</v>
      </c>
      <c r="V77">
        <v>132521789</v>
      </c>
      <c r="W77">
        <v>134401851.30000001</v>
      </c>
      <c r="X77">
        <v>135586190.40000001</v>
      </c>
      <c r="Y77">
        <v>160136834.5</v>
      </c>
      <c r="Z77">
        <v>173757256.19999999</v>
      </c>
      <c r="AA77">
        <v>183934935.5</v>
      </c>
      <c r="AB77">
        <v>165777054.69999999</v>
      </c>
    </row>
    <row r="78" spans="1:28" x14ac:dyDescent="0.25">
      <c r="A78" t="s">
        <v>63</v>
      </c>
      <c r="B78" s="1" t="s">
        <v>64</v>
      </c>
      <c r="C78" t="s">
        <v>41</v>
      </c>
      <c r="D78" s="1" t="s">
        <v>22</v>
      </c>
      <c r="E78" t="s">
        <v>26</v>
      </c>
      <c r="F78" s="1" t="s">
        <v>27</v>
      </c>
      <c r="G78">
        <v>17022323.5</v>
      </c>
      <c r="H78">
        <v>22535828.100000001</v>
      </c>
      <c r="I78">
        <v>33423329.600000001</v>
      </c>
      <c r="J78">
        <v>130842434.8</v>
      </c>
      <c r="K78">
        <v>177797935.19999999</v>
      </c>
      <c r="L78">
        <v>207885558.19999999</v>
      </c>
      <c r="M78">
        <v>225955287.09999999</v>
      </c>
      <c r="N78">
        <v>246506093.5</v>
      </c>
      <c r="O78">
        <v>227264474.09999999</v>
      </c>
      <c r="P78">
        <v>245796760.69999999</v>
      </c>
      <c r="Q78">
        <v>320709061.80000001</v>
      </c>
      <c r="R78">
        <v>96767925.799999997</v>
      </c>
      <c r="S78">
        <v>315573991.80000001</v>
      </c>
      <c r="T78">
        <v>368357369.19999999</v>
      </c>
      <c r="U78">
        <v>348534912.30000001</v>
      </c>
      <c r="V78">
        <v>299224286</v>
      </c>
      <c r="W78">
        <v>259185705.80000001</v>
      </c>
      <c r="X78">
        <v>245279126.59999999</v>
      </c>
      <c r="Y78">
        <v>200320737.40000001</v>
      </c>
      <c r="Z78">
        <v>192172798.59999999</v>
      </c>
      <c r="AA78">
        <v>184922795.5</v>
      </c>
      <c r="AB78">
        <v>181095347.59999999</v>
      </c>
    </row>
    <row r="79" spans="1:28" x14ac:dyDescent="0.25">
      <c r="A79" t="s">
        <v>63</v>
      </c>
      <c r="B79" s="1" t="s">
        <v>64</v>
      </c>
      <c r="C79" t="s">
        <v>41</v>
      </c>
      <c r="D79" s="1" t="s">
        <v>22</v>
      </c>
      <c r="E79" t="s">
        <v>1</v>
      </c>
      <c r="F79" s="1" t="s">
        <v>13</v>
      </c>
      <c r="G79">
        <v>77764595.900000006</v>
      </c>
      <c r="H79">
        <v>87387539.799999997</v>
      </c>
      <c r="I79">
        <v>114363910.59999999</v>
      </c>
      <c r="J79">
        <v>285664615.89999998</v>
      </c>
      <c r="K79">
        <v>288026553</v>
      </c>
      <c r="L79">
        <v>190533992.40000001</v>
      </c>
      <c r="M79">
        <v>124306821.7</v>
      </c>
      <c r="N79">
        <v>131454211.09999999</v>
      </c>
      <c r="O79">
        <v>130342513.5</v>
      </c>
      <c r="P79">
        <v>121921415.2</v>
      </c>
      <c r="Q79">
        <v>206205188</v>
      </c>
      <c r="R79">
        <v>204383920.5</v>
      </c>
      <c r="S79">
        <v>447108364.60000002</v>
      </c>
      <c r="T79">
        <v>277113476.19999999</v>
      </c>
      <c r="U79">
        <v>420720446.69999999</v>
      </c>
      <c r="V79">
        <v>395860444.5</v>
      </c>
      <c r="W79">
        <v>381894444.5</v>
      </c>
      <c r="X79">
        <v>367925444.5</v>
      </c>
      <c r="Y79">
        <v>304170444.5</v>
      </c>
      <c r="Z79">
        <v>474024444.5</v>
      </c>
      <c r="AA79">
        <v>271682444.5</v>
      </c>
      <c r="AB79">
        <v>257763444.5</v>
      </c>
    </row>
    <row r="80" spans="1:28" x14ac:dyDescent="0.25">
      <c r="B80" s="1"/>
      <c r="C80" t="s">
        <v>115</v>
      </c>
      <c r="D80" s="1" t="s">
        <v>116</v>
      </c>
      <c r="E80" t="s">
        <v>30</v>
      </c>
      <c r="F80" s="1" t="s">
        <v>45</v>
      </c>
      <c r="Q80">
        <v>76128000</v>
      </c>
      <c r="R80">
        <v>49885000</v>
      </c>
      <c r="S80">
        <v>59114000</v>
      </c>
      <c r="T80">
        <v>44888000</v>
      </c>
      <c r="U80">
        <v>10756000</v>
      </c>
    </row>
    <row r="81" spans="1:28" x14ac:dyDescent="0.25">
      <c r="B81" s="1"/>
      <c r="D81" s="1"/>
      <c r="F81" s="1"/>
    </row>
    <row r="82" spans="1:28" x14ac:dyDescent="0.25">
      <c r="B82" s="1"/>
      <c r="D82" s="1"/>
      <c r="F82" s="1"/>
      <c r="Q82">
        <v>2020</v>
      </c>
      <c r="R82">
        <f>Q82+1</f>
        <v>2021</v>
      </c>
      <c r="S82">
        <f t="shared" ref="S82:V82" si="35">R82+1</f>
        <v>2022</v>
      </c>
      <c r="T82">
        <f t="shared" si="35"/>
        <v>2023</v>
      </c>
      <c r="U82">
        <f t="shared" si="35"/>
        <v>2024</v>
      </c>
      <c r="V82">
        <f t="shared" si="35"/>
        <v>2025</v>
      </c>
    </row>
    <row r="83" spans="1:28" x14ac:dyDescent="0.25">
      <c r="B83" s="1"/>
      <c r="D83" s="1"/>
      <c r="F83" s="1"/>
      <c r="P83" s="1" t="s">
        <v>47</v>
      </c>
      <c r="Q83">
        <f>Q74+Q75</f>
        <v>304452812.60000002</v>
      </c>
      <c r="R83">
        <f t="shared" ref="R83:V83" si="36">R74+R75</f>
        <v>141442459.09999999</v>
      </c>
      <c r="S83">
        <f t="shared" si="36"/>
        <v>350786702.69999999</v>
      </c>
      <c r="T83">
        <f t="shared" si="36"/>
        <v>233687059.09999999</v>
      </c>
      <c r="U83">
        <f t="shared" si="36"/>
        <v>327605621.89999998</v>
      </c>
      <c r="V83">
        <f t="shared" si="36"/>
        <v>323909823.39999998</v>
      </c>
      <c r="W83">
        <f>SUM(Q83:V83)</f>
        <v>1681884478.8000002</v>
      </c>
      <c r="X83" s="2">
        <f>W83/$W$87</f>
        <v>0.38315406959737336</v>
      </c>
    </row>
    <row r="84" spans="1:28" x14ac:dyDescent="0.25">
      <c r="B84" s="1"/>
      <c r="D84" s="1"/>
      <c r="F84" s="1"/>
      <c r="P84" s="1" t="s">
        <v>48</v>
      </c>
      <c r="Q84">
        <f>Q78-Q74</f>
        <v>72129249.200000018</v>
      </c>
      <c r="R84">
        <f t="shared" ref="R84:V84" si="37">R78-R74</f>
        <v>26162466.700000003</v>
      </c>
      <c r="S84">
        <f t="shared" si="37"/>
        <v>100624289.10000002</v>
      </c>
      <c r="T84">
        <f t="shared" si="37"/>
        <v>134670310.09999999</v>
      </c>
      <c r="U84">
        <f t="shared" si="37"/>
        <v>165222957.10000002</v>
      </c>
      <c r="V84">
        <f t="shared" si="37"/>
        <v>118106129.30000001</v>
      </c>
      <c r="W84">
        <f t="shared" ref="W84:W86" si="38">SUM(Q84:V84)</f>
        <v>616915401.5</v>
      </c>
      <c r="X84" s="2">
        <f t="shared" ref="X84:X86" si="39">W84/$W$87</f>
        <v>0.14054095252170448</v>
      </c>
    </row>
    <row r="85" spans="1:28" x14ac:dyDescent="0.25">
      <c r="B85" s="1"/>
      <c r="D85" s="1"/>
      <c r="F85" s="1"/>
      <c r="P85" s="1" t="s">
        <v>49</v>
      </c>
      <c r="Q85">
        <f>Q79-Q75+Q80</f>
        <v>226460188</v>
      </c>
      <c r="R85">
        <f t="shared" ref="R85:U85" si="40">R79-R75+R80</f>
        <v>183431920.5</v>
      </c>
      <c r="S85">
        <f t="shared" si="40"/>
        <v>370385364.60000002</v>
      </c>
      <c r="T85">
        <f t="shared" si="40"/>
        <v>322001476.19999999</v>
      </c>
      <c r="U85">
        <f t="shared" si="40"/>
        <v>287182780</v>
      </c>
      <c r="V85">
        <f t="shared" ref="V85" si="41">V79-V75</f>
        <v>253068777.80000001</v>
      </c>
      <c r="W85">
        <f t="shared" si="38"/>
        <v>1642530507.0999999</v>
      </c>
      <c r="X85" s="2">
        <f t="shared" si="39"/>
        <v>0.37418874849373052</v>
      </c>
    </row>
    <row r="86" spans="1:28" x14ac:dyDescent="0.25">
      <c r="B86" s="1"/>
      <c r="D86" s="1"/>
      <c r="F86" s="1"/>
      <c r="P86" s="1" t="s">
        <v>50</v>
      </c>
      <c r="Q86">
        <f>Q76+Q77-Q80</f>
        <v>34401746.400000006</v>
      </c>
      <c r="R86">
        <f t="shared" ref="R86:U86" si="42">R76+R77-R80</f>
        <v>38536015.200000003</v>
      </c>
      <c r="S86">
        <f t="shared" si="42"/>
        <v>50573052.299999997</v>
      </c>
      <c r="T86">
        <f t="shared" si="42"/>
        <v>75627188.200000003</v>
      </c>
      <c r="U86">
        <f t="shared" si="42"/>
        <v>107893291.90000001</v>
      </c>
      <c r="V86">
        <f t="shared" ref="V86" si="43">V76+V77</f>
        <v>141215807.80000001</v>
      </c>
      <c r="W86">
        <f t="shared" si="38"/>
        <v>448247101.80000001</v>
      </c>
      <c r="X86" s="2">
        <f t="shared" si="39"/>
        <v>0.10211622938719166</v>
      </c>
    </row>
    <row r="87" spans="1:28" x14ac:dyDescent="0.25">
      <c r="B87" s="1"/>
      <c r="D87" s="1"/>
      <c r="F87" s="1"/>
      <c r="W87">
        <f>SUM(W83:W86)</f>
        <v>4389577489.1999998</v>
      </c>
    </row>
    <row r="88" spans="1:28" x14ac:dyDescent="0.25">
      <c r="B88" s="1"/>
      <c r="D88" s="1"/>
      <c r="F88" s="1"/>
    </row>
    <row r="89" spans="1:28" x14ac:dyDescent="0.25">
      <c r="A89" t="s">
        <v>65</v>
      </c>
      <c r="B89" s="1" t="s">
        <v>66</v>
      </c>
      <c r="C89" t="s">
        <v>10</v>
      </c>
      <c r="D89" s="1" t="s">
        <v>5</v>
      </c>
      <c r="E89" t="s">
        <v>26</v>
      </c>
      <c r="F89" s="1" t="s">
        <v>27</v>
      </c>
      <c r="G89">
        <v>1927446.1</v>
      </c>
      <c r="H89">
        <v>2574916.2000000002</v>
      </c>
      <c r="I89">
        <v>3093006.4</v>
      </c>
      <c r="J89">
        <v>3298028.5</v>
      </c>
      <c r="K89">
        <v>7613751.9000000004</v>
      </c>
      <c r="L89">
        <v>14863663.699999999</v>
      </c>
      <c r="M89">
        <v>17341922.199999999</v>
      </c>
      <c r="N89">
        <v>17173366.100000001</v>
      </c>
      <c r="O89">
        <v>32769132.899999999</v>
      </c>
      <c r="P89">
        <v>43349290.5</v>
      </c>
      <c r="Q89">
        <v>65642345</v>
      </c>
      <c r="R89">
        <v>85491435.099999994</v>
      </c>
      <c r="S89">
        <v>139387140.90000001</v>
      </c>
      <c r="T89">
        <v>221003668.30000001</v>
      </c>
      <c r="U89">
        <v>235615274.40000001</v>
      </c>
      <c r="V89">
        <v>323247427.89999998</v>
      </c>
      <c r="W89">
        <v>347695278.39999998</v>
      </c>
      <c r="X89">
        <v>377117421.89999998</v>
      </c>
      <c r="Y89">
        <v>368519640.80000001</v>
      </c>
      <c r="Z89">
        <v>363398715.39999998</v>
      </c>
      <c r="AA89">
        <v>356188421.89999998</v>
      </c>
      <c r="AB89">
        <v>332753126.60000002</v>
      </c>
    </row>
    <row r="90" spans="1:28" x14ac:dyDescent="0.25">
      <c r="A90" t="s">
        <v>65</v>
      </c>
      <c r="B90" s="1" t="s">
        <v>66</v>
      </c>
      <c r="C90" t="s">
        <v>10</v>
      </c>
      <c r="D90" s="1" t="s">
        <v>5</v>
      </c>
      <c r="E90" t="s">
        <v>1</v>
      </c>
      <c r="F90" s="1" t="s">
        <v>13</v>
      </c>
      <c r="G90">
        <v>119000</v>
      </c>
      <c r="H90">
        <v>9275000</v>
      </c>
      <c r="I90">
        <v>9297000</v>
      </c>
      <c r="J90" t="s">
        <v>16</v>
      </c>
      <c r="K90">
        <v>333000</v>
      </c>
      <c r="L90">
        <v>7790000</v>
      </c>
      <c r="M90">
        <v>8748000</v>
      </c>
      <c r="N90">
        <v>8701000</v>
      </c>
      <c r="O90">
        <v>8659000</v>
      </c>
      <c r="P90">
        <v>8616000</v>
      </c>
      <c r="Q90">
        <v>16962668.399999999</v>
      </c>
      <c r="R90">
        <v>18397621.699999999</v>
      </c>
      <c r="S90">
        <v>26136194.5</v>
      </c>
      <c r="T90">
        <v>57669330.399999999</v>
      </c>
      <c r="U90">
        <v>145852727.09999999</v>
      </c>
      <c r="V90">
        <v>151379937.09999999</v>
      </c>
      <c r="W90">
        <v>146187634.19999999</v>
      </c>
      <c r="X90">
        <v>146322536.30000001</v>
      </c>
      <c r="Y90">
        <v>146639723.90000001</v>
      </c>
      <c r="Z90">
        <v>125064819.90000001</v>
      </c>
      <c r="AA90">
        <v>120056959.90000001</v>
      </c>
      <c r="AB90">
        <v>115051309.90000001</v>
      </c>
    </row>
    <row r="91" spans="1:28" x14ac:dyDescent="0.25">
      <c r="A91" t="s">
        <v>65</v>
      </c>
      <c r="B91" s="1" t="s">
        <v>66</v>
      </c>
      <c r="C91" t="s">
        <v>41</v>
      </c>
      <c r="D91" s="1" t="s">
        <v>22</v>
      </c>
      <c r="E91" t="s">
        <v>19</v>
      </c>
      <c r="F91" s="1" t="s">
        <v>34</v>
      </c>
      <c r="G91">
        <v>11739128.1</v>
      </c>
      <c r="H91">
        <v>18985195.899999999</v>
      </c>
      <c r="I91">
        <v>26410186.100000001</v>
      </c>
      <c r="J91">
        <v>614228.5</v>
      </c>
      <c r="K91">
        <v>7286634.5</v>
      </c>
      <c r="L91">
        <v>54817702.899999999</v>
      </c>
      <c r="M91">
        <v>64555707.899999999</v>
      </c>
      <c r="N91">
        <v>119739319</v>
      </c>
      <c r="O91">
        <v>160759066.69999999</v>
      </c>
      <c r="P91">
        <v>169677616</v>
      </c>
      <c r="Q91">
        <v>169775880.69999999</v>
      </c>
      <c r="R91">
        <v>205634643.40000001</v>
      </c>
      <c r="S91">
        <v>205087281.30000001</v>
      </c>
      <c r="T91">
        <v>434387720.5</v>
      </c>
      <c r="U91">
        <v>562859040.79999995</v>
      </c>
      <c r="V91">
        <v>440135671.80000001</v>
      </c>
      <c r="W91">
        <v>312588191.39999998</v>
      </c>
      <c r="X91">
        <v>305815105.19999999</v>
      </c>
      <c r="Y91">
        <v>351557403.69999999</v>
      </c>
      <c r="Z91">
        <v>345825782.5</v>
      </c>
      <c r="AA91">
        <v>274093099.19999999</v>
      </c>
      <c r="AB91">
        <v>191967090.5</v>
      </c>
    </row>
    <row r="92" spans="1:28" x14ac:dyDescent="0.25">
      <c r="A92" t="s">
        <v>65</v>
      </c>
      <c r="B92" s="1" t="s">
        <v>66</v>
      </c>
      <c r="C92" t="s">
        <v>41</v>
      </c>
      <c r="D92" s="1" t="s">
        <v>22</v>
      </c>
      <c r="E92" t="s">
        <v>30</v>
      </c>
      <c r="F92" s="1" t="s">
        <v>45</v>
      </c>
      <c r="G92">
        <v>148132147.5</v>
      </c>
      <c r="H92">
        <v>137107846.59999999</v>
      </c>
      <c r="I92">
        <v>83382372.400000006</v>
      </c>
      <c r="J92">
        <v>48663606.299999997</v>
      </c>
      <c r="K92">
        <v>80366046.5</v>
      </c>
      <c r="L92">
        <v>55229651.100000001</v>
      </c>
      <c r="M92">
        <v>63734358.799999997</v>
      </c>
      <c r="N92">
        <v>57156244.600000001</v>
      </c>
      <c r="O92">
        <v>79353315.200000003</v>
      </c>
      <c r="P92">
        <v>96050783.799999997</v>
      </c>
      <c r="Q92">
        <v>165488702.59999999</v>
      </c>
      <c r="R92">
        <v>220165774.59999999</v>
      </c>
      <c r="S92">
        <v>250653077</v>
      </c>
      <c r="T92">
        <v>331641557.60000002</v>
      </c>
      <c r="U92">
        <v>551986255</v>
      </c>
      <c r="V92">
        <v>637590153.60000002</v>
      </c>
      <c r="W92">
        <v>703018263</v>
      </c>
      <c r="X92">
        <v>749749014.60000002</v>
      </c>
      <c r="Y92">
        <v>843634318</v>
      </c>
      <c r="Z92">
        <v>837224823.79999995</v>
      </c>
      <c r="AA92">
        <v>854018608.29999995</v>
      </c>
      <c r="AB92">
        <v>867180518.39999998</v>
      </c>
    </row>
    <row r="93" spans="1:28" x14ac:dyDescent="0.25">
      <c r="A93" t="s">
        <v>65</v>
      </c>
      <c r="B93" s="1" t="s">
        <v>66</v>
      </c>
      <c r="C93" t="s">
        <v>41</v>
      </c>
      <c r="D93" s="1" t="s">
        <v>22</v>
      </c>
      <c r="E93" t="s">
        <v>26</v>
      </c>
      <c r="F93" s="1" t="s">
        <v>27</v>
      </c>
      <c r="G93">
        <v>348311317.89999998</v>
      </c>
      <c r="H93">
        <v>268147339.80000001</v>
      </c>
      <c r="I93">
        <v>206350786.90000001</v>
      </c>
      <c r="J93">
        <v>311690246.69999999</v>
      </c>
      <c r="K93">
        <v>176676404.80000001</v>
      </c>
      <c r="L93">
        <v>102977910.59999999</v>
      </c>
      <c r="M93">
        <v>655446205.79999995</v>
      </c>
      <c r="N93">
        <v>593512892.39999998</v>
      </c>
      <c r="O93">
        <v>623576794.20000005</v>
      </c>
      <c r="P93">
        <v>435020421.39999998</v>
      </c>
      <c r="Q93">
        <v>295418835</v>
      </c>
      <c r="R93">
        <v>265687382.69999999</v>
      </c>
      <c r="S93">
        <v>511791379</v>
      </c>
      <c r="T93">
        <v>629555579.39999998</v>
      </c>
      <c r="U93">
        <v>690840992.20000005</v>
      </c>
      <c r="V93">
        <v>757840553.79999995</v>
      </c>
      <c r="W93">
        <v>528449106.5</v>
      </c>
      <c r="X93">
        <v>600445712.70000005</v>
      </c>
      <c r="Y93">
        <v>603158163.10000002</v>
      </c>
      <c r="Z93">
        <v>566239116.70000005</v>
      </c>
      <c r="AA93">
        <v>589757127.39999998</v>
      </c>
      <c r="AB93">
        <v>562209486.29999995</v>
      </c>
    </row>
    <row r="94" spans="1:28" x14ac:dyDescent="0.25">
      <c r="A94" t="s">
        <v>65</v>
      </c>
      <c r="B94" s="1" t="s">
        <v>66</v>
      </c>
      <c r="C94" t="s">
        <v>41</v>
      </c>
      <c r="D94" s="1" t="s">
        <v>22</v>
      </c>
      <c r="E94" t="s">
        <v>1</v>
      </c>
      <c r="F94" s="1" t="s">
        <v>13</v>
      </c>
      <c r="G94">
        <v>261518.6</v>
      </c>
      <c r="H94">
        <v>9387000</v>
      </c>
      <c r="I94">
        <v>9822481.4000000004</v>
      </c>
      <c r="J94">
        <v>169068083.5</v>
      </c>
      <c r="K94">
        <v>336724000</v>
      </c>
      <c r="L94">
        <v>239867365.30000001</v>
      </c>
      <c r="M94">
        <v>321370710.39999998</v>
      </c>
      <c r="N94">
        <v>1096357000</v>
      </c>
      <c r="O94">
        <v>405695290.19999999</v>
      </c>
      <c r="P94">
        <v>1932189589</v>
      </c>
      <c r="Q94">
        <v>1436369308.3</v>
      </c>
      <c r="R94">
        <v>800131745.60000002</v>
      </c>
      <c r="S94">
        <v>889907715.39999998</v>
      </c>
      <c r="T94">
        <v>1813041251.8</v>
      </c>
      <c r="U94">
        <v>2404673858.8000002</v>
      </c>
      <c r="V94">
        <v>2518330318.1999998</v>
      </c>
      <c r="W94">
        <v>2338807109.5999999</v>
      </c>
      <c r="X94">
        <v>2243180764</v>
      </c>
      <c r="Y94">
        <v>2276135977.9000001</v>
      </c>
      <c r="Z94">
        <v>2166380493</v>
      </c>
      <c r="AA94">
        <v>2506840030.5999999</v>
      </c>
      <c r="AB94">
        <v>2654041385.1999998</v>
      </c>
    </row>
    <row r="95" spans="1:28" x14ac:dyDescent="0.25">
      <c r="B95" s="1"/>
      <c r="C95" t="s">
        <v>115</v>
      </c>
      <c r="D95" s="1" t="s">
        <v>116</v>
      </c>
      <c r="E95" t="s">
        <v>30</v>
      </c>
      <c r="F95" s="1" t="s">
        <v>45</v>
      </c>
      <c r="Q95">
        <v>63495450.700000003</v>
      </c>
      <c r="R95">
        <v>79805754.5</v>
      </c>
      <c r="S95">
        <v>71665424</v>
      </c>
      <c r="T95">
        <v>86340177.900000006</v>
      </c>
      <c r="U95">
        <v>82171183</v>
      </c>
      <c r="V95">
        <v>79367798</v>
      </c>
    </row>
    <row r="96" spans="1:28" x14ac:dyDescent="0.25">
      <c r="B96" s="1"/>
      <c r="D96" s="1"/>
      <c r="F96" s="1"/>
    </row>
    <row r="97" spans="1:28" x14ac:dyDescent="0.25">
      <c r="B97" s="1"/>
      <c r="D97" s="1"/>
      <c r="F97" s="1"/>
      <c r="Q97">
        <v>2020</v>
      </c>
      <c r="R97">
        <f>Q97+1</f>
        <v>2021</v>
      </c>
      <c r="S97">
        <f t="shared" ref="S97:V97" si="44">R97+1</f>
        <v>2022</v>
      </c>
      <c r="T97">
        <f t="shared" si="44"/>
        <v>2023</v>
      </c>
      <c r="U97">
        <f t="shared" si="44"/>
        <v>2024</v>
      </c>
      <c r="V97">
        <f t="shared" si="44"/>
        <v>2025</v>
      </c>
    </row>
    <row r="98" spans="1:28" x14ac:dyDescent="0.25">
      <c r="B98" s="1"/>
      <c r="D98" s="1"/>
      <c r="F98" s="1"/>
      <c r="P98" s="1" t="s">
        <v>47</v>
      </c>
      <c r="Q98">
        <f>Q89+Q90</f>
        <v>82605013.400000006</v>
      </c>
      <c r="R98">
        <f t="shared" ref="R98:V98" si="45">R89+R90</f>
        <v>103889056.8</v>
      </c>
      <c r="S98">
        <f t="shared" si="45"/>
        <v>165523335.40000001</v>
      </c>
      <c r="T98">
        <f t="shared" si="45"/>
        <v>278672998.69999999</v>
      </c>
      <c r="U98">
        <f t="shared" si="45"/>
        <v>381468001.5</v>
      </c>
      <c r="V98">
        <f t="shared" si="45"/>
        <v>474627365</v>
      </c>
      <c r="W98">
        <f>SUM(Q98:V98)</f>
        <v>1486785770.8</v>
      </c>
      <c r="X98" s="2">
        <f>W98/$W$102</f>
        <v>8.6496377394762611E-2</v>
      </c>
    </row>
    <row r="99" spans="1:28" x14ac:dyDescent="0.25">
      <c r="B99" s="1"/>
      <c r="D99" s="1"/>
      <c r="F99" s="1"/>
      <c r="P99" s="1" t="s">
        <v>48</v>
      </c>
      <c r="Q99">
        <f>Q93-Q89</f>
        <v>229776490</v>
      </c>
      <c r="R99">
        <f t="shared" ref="R99:V99" si="46">R93-R89</f>
        <v>180195947.59999999</v>
      </c>
      <c r="S99">
        <f t="shared" si="46"/>
        <v>372404238.10000002</v>
      </c>
      <c r="T99">
        <f t="shared" si="46"/>
        <v>408551911.09999996</v>
      </c>
      <c r="U99">
        <f t="shared" si="46"/>
        <v>455225717.80000007</v>
      </c>
      <c r="V99">
        <f t="shared" si="46"/>
        <v>434593125.89999998</v>
      </c>
      <c r="W99">
        <f t="shared" ref="W99:W101" si="47">SUM(Q99:V99)</f>
        <v>2080747430.5</v>
      </c>
      <c r="X99" s="2">
        <f t="shared" ref="X99:X101" si="48">W99/$W$102</f>
        <v>0.12105114169532957</v>
      </c>
    </row>
    <row r="100" spans="1:28" x14ac:dyDescent="0.25">
      <c r="B100" s="1"/>
      <c r="D100" s="1"/>
      <c r="F100" s="1"/>
      <c r="P100" s="1" t="s">
        <v>49</v>
      </c>
      <c r="Q100">
        <f>Q94-Q90+Q95</f>
        <v>1482902090.5999999</v>
      </c>
      <c r="R100">
        <f t="shared" ref="R100:V100" si="49">R94-R90+R95</f>
        <v>861539878.39999998</v>
      </c>
      <c r="S100">
        <f t="shared" si="49"/>
        <v>935436944.89999998</v>
      </c>
      <c r="T100">
        <f t="shared" si="49"/>
        <v>1841712099.3</v>
      </c>
      <c r="U100">
        <f t="shared" si="49"/>
        <v>2340992314.7000003</v>
      </c>
      <c r="V100">
        <f t="shared" si="49"/>
        <v>2446318179.0999999</v>
      </c>
      <c r="W100">
        <f t="shared" si="47"/>
        <v>9908901507</v>
      </c>
      <c r="X100" s="2">
        <f t="shared" si="48"/>
        <v>0.5764677744096447</v>
      </c>
    </row>
    <row r="101" spans="1:28" x14ac:dyDescent="0.25">
      <c r="B101" s="1"/>
      <c r="D101" s="1"/>
      <c r="F101" s="1"/>
      <c r="P101" s="1" t="s">
        <v>50</v>
      </c>
      <c r="Q101">
        <f>Q91+Q92-Q95</f>
        <v>271769132.59999996</v>
      </c>
      <c r="R101">
        <f t="shared" ref="R101:V101" si="50">R91+R92-R95</f>
        <v>345994663.5</v>
      </c>
      <c r="S101">
        <f t="shared" si="50"/>
        <v>384074934.30000001</v>
      </c>
      <c r="T101">
        <f t="shared" si="50"/>
        <v>679689100.20000005</v>
      </c>
      <c r="U101">
        <f t="shared" si="50"/>
        <v>1032674112.8</v>
      </c>
      <c r="V101">
        <f t="shared" si="50"/>
        <v>998358027.4000001</v>
      </c>
      <c r="W101">
        <f t="shared" si="47"/>
        <v>3712559970.7999997</v>
      </c>
      <c r="X101" s="2">
        <f t="shared" si="48"/>
        <v>0.21598470650026325</v>
      </c>
    </row>
    <row r="102" spans="1:28" x14ac:dyDescent="0.25">
      <c r="B102" s="1"/>
      <c r="D102" s="1"/>
      <c r="F102" s="1"/>
      <c r="W102">
        <f>SUM(W98:W101)</f>
        <v>17188994679.099998</v>
      </c>
    </row>
    <row r="103" spans="1:28" x14ac:dyDescent="0.25">
      <c r="B103" s="1"/>
      <c r="D103" s="1"/>
      <c r="F103" s="1"/>
    </row>
    <row r="104" spans="1:28" x14ac:dyDescent="0.25">
      <c r="A104" t="s">
        <v>67</v>
      </c>
      <c r="B104" s="1" t="s">
        <v>68</v>
      </c>
      <c r="C104" t="s">
        <v>10</v>
      </c>
      <c r="D104" s="1" t="s">
        <v>5</v>
      </c>
      <c r="E104" t="s">
        <v>26</v>
      </c>
      <c r="F104" s="1" t="s">
        <v>27</v>
      </c>
      <c r="G104">
        <v>4381815.4000000004</v>
      </c>
      <c r="H104">
        <v>4384857.8</v>
      </c>
      <c r="I104">
        <v>4335044.0999999996</v>
      </c>
      <c r="J104">
        <v>4267790.5999999996</v>
      </c>
      <c r="K104">
        <v>4175106</v>
      </c>
      <c r="L104">
        <v>9415206.4000000004</v>
      </c>
      <c r="M104">
        <v>19648309.5</v>
      </c>
      <c r="N104">
        <v>25161512.100000001</v>
      </c>
      <c r="O104">
        <v>24435506.800000001</v>
      </c>
      <c r="P104">
        <v>19590403.699999999</v>
      </c>
      <c r="Q104">
        <v>15763008.199999999</v>
      </c>
      <c r="R104">
        <v>14276089.4</v>
      </c>
      <c r="S104">
        <v>6771000</v>
      </c>
      <c r="T104">
        <v>6771000</v>
      </c>
      <c r="U104">
        <v>78357891.700000003</v>
      </c>
      <c r="V104">
        <v>119573045.8</v>
      </c>
      <c r="W104">
        <v>117953681.5</v>
      </c>
      <c r="X104">
        <v>115596290.40000001</v>
      </c>
      <c r="Y104">
        <v>164113310.69999999</v>
      </c>
      <c r="Z104">
        <v>159023919.59999999</v>
      </c>
      <c r="AA104">
        <v>153933528.5</v>
      </c>
      <c r="AB104">
        <v>147013708.69999999</v>
      </c>
    </row>
    <row r="105" spans="1:28" x14ac:dyDescent="0.25">
      <c r="A105" t="s">
        <v>67</v>
      </c>
      <c r="B105" s="1" t="s">
        <v>68</v>
      </c>
      <c r="C105" t="s">
        <v>10</v>
      </c>
      <c r="D105" s="1" t="s">
        <v>5</v>
      </c>
      <c r="E105" t="s">
        <v>1</v>
      </c>
      <c r="F105" s="1" t="s">
        <v>13</v>
      </c>
      <c r="G105" t="s">
        <v>16</v>
      </c>
      <c r="H105" t="s">
        <v>16</v>
      </c>
      <c r="I105" t="s">
        <v>16</v>
      </c>
      <c r="J105" t="s">
        <v>16</v>
      </c>
      <c r="K105" t="s">
        <v>16</v>
      </c>
      <c r="L105" t="s">
        <v>16</v>
      </c>
      <c r="M105" t="s">
        <v>16</v>
      </c>
      <c r="N105" t="s">
        <v>16</v>
      </c>
      <c r="O105" t="s">
        <v>16</v>
      </c>
      <c r="P105" t="s">
        <v>16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 t="s">
        <v>16</v>
      </c>
      <c r="X105" t="s">
        <v>16</v>
      </c>
      <c r="Y105" t="s">
        <v>16</v>
      </c>
      <c r="Z105" t="s">
        <v>16</v>
      </c>
      <c r="AA105" t="s">
        <v>16</v>
      </c>
      <c r="AB105" t="s">
        <v>16</v>
      </c>
    </row>
    <row r="106" spans="1:28" x14ac:dyDescent="0.25">
      <c r="A106" t="s">
        <v>67</v>
      </c>
      <c r="B106" s="1" t="s">
        <v>68</v>
      </c>
      <c r="C106" t="s">
        <v>41</v>
      </c>
      <c r="D106" s="1" t="s">
        <v>22</v>
      </c>
      <c r="E106" t="s">
        <v>19</v>
      </c>
      <c r="F106" s="1" t="s">
        <v>34</v>
      </c>
      <c r="G106">
        <v>3404285.5</v>
      </c>
      <c r="H106">
        <v>2605160</v>
      </c>
      <c r="I106">
        <v>1399291.1</v>
      </c>
      <c r="J106">
        <v>29946.799999999999</v>
      </c>
      <c r="K106">
        <v>1410218.4</v>
      </c>
      <c r="L106">
        <v>1505458.1</v>
      </c>
      <c r="M106">
        <v>1912720.6</v>
      </c>
      <c r="N106">
        <v>4452817.2</v>
      </c>
      <c r="O106">
        <v>6323990.5</v>
      </c>
      <c r="P106">
        <v>5088739.5999999996</v>
      </c>
      <c r="Q106">
        <v>6267409.0999999996</v>
      </c>
      <c r="R106">
        <v>3803590.6</v>
      </c>
      <c r="S106">
        <v>1640698.3</v>
      </c>
      <c r="T106">
        <v>2327915.6</v>
      </c>
      <c r="U106">
        <v>0</v>
      </c>
      <c r="V106">
        <v>4266509.2</v>
      </c>
      <c r="W106">
        <v>8533018.5</v>
      </c>
      <c r="X106">
        <v>8533018.5</v>
      </c>
      <c r="Y106">
        <v>8533018.5</v>
      </c>
      <c r="Z106">
        <v>8533018.5</v>
      </c>
      <c r="AA106">
        <v>4266509.2</v>
      </c>
      <c r="AB106">
        <v>0</v>
      </c>
    </row>
    <row r="107" spans="1:28" x14ac:dyDescent="0.25">
      <c r="A107" t="s">
        <v>67</v>
      </c>
      <c r="B107" s="1" t="s">
        <v>68</v>
      </c>
      <c r="C107" t="s">
        <v>41</v>
      </c>
      <c r="D107" s="1" t="s">
        <v>22</v>
      </c>
      <c r="E107" t="s">
        <v>30</v>
      </c>
      <c r="F107" s="1" t="s">
        <v>45</v>
      </c>
      <c r="G107">
        <v>16198897</v>
      </c>
      <c r="H107">
        <v>21256710.800000001</v>
      </c>
      <c r="I107">
        <v>20978900.5</v>
      </c>
      <c r="J107">
        <v>22577776.800000001</v>
      </c>
      <c r="K107">
        <v>23858474.800000001</v>
      </c>
      <c r="L107">
        <v>22791601.899999999</v>
      </c>
      <c r="M107">
        <v>25847992.100000001</v>
      </c>
      <c r="N107">
        <v>24626922.100000001</v>
      </c>
      <c r="O107">
        <v>29183467.399999999</v>
      </c>
      <c r="P107">
        <v>36705250.100000001</v>
      </c>
      <c r="Q107">
        <v>35240446.200000003</v>
      </c>
      <c r="R107">
        <v>31952688.899999999</v>
      </c>
      <c r="S107">
        <v>35035671.200000003</v>
      </c>
      <c r="T107">
        <v>39399355.100000001</v>
      </c>
      <c r="U107">
        <v>89138331.099999994</v>
      </c>
      <c r="V107">
        <v>105420778.09999999</v>
      </c>
      <c r="W107">
        <v>102644630.09999999</v>
      </c>
      <c r="X107">
        <v>94240320.599999994</v>
      </c>
      <c r="Y107">
        <v>94616023.200000003</v>
      </c>
      <c r="Z107">
        <v>95069698.799999997</v>
      </c>
      <c r="AA107">
        <v>78459303</v>
      </c>
      <c r="AB107">
        <v>66639311.5</v>
      </c>
    </row>
    <row r="108" spans="1:28" x14ac:dyDescent="0.25">
      <c r="A108" t="s">
        <v>67</v>
      </c>
      <c r="B108" s="1" t="s">
        <v>68</v>
      </c>
      <c r="C108" t="s">
        <v>41</v>
      </c>
      <c r="D108" s="1" t="s">
        <v>22</v>
      </c>
      <c r="E108" t="s">
        <v>26</v>
      </c>
      <c r="F108" s="1" t="s">
        <v>27</v>
      </c>
      <c r="G108">
        <v>11395372.199999999</v>
      </c>
      <c r="H108">
        <v>11049871.9</v>
      </c>
      <c r="I108">
        <v>14424448.9</v>
      </c>
      <c r="J108">
        <v>13497609.800000001</v>
      </c>
      <c r="K108">
        <v>9890972.8000000007</v>
      </c>
      <c r="L108">
        <v>17150961.199999999</v>
      </c>
      <c r="M108">
        <v>29835166.899999999</v>
      </c>
      <c r="N108">
        <v>35966269.700000003</v>
      </c>
      <c r="O108">
        <v>30346940.100000001</v>
      </c>
      <c r="P108">
        <v>27277120.699999999</v>
      </c>
      <c r="Q108">
        <v>18216918.5</v>
      </c>
      <c r="R108">
        <v>16735963.300000001</v>
      </c>
      <c r="S108">
        <v>16823949.199999999</v>
      </c>
      <c r="T108">
        <v>9693837.5</v>
      </c>
      <c r="U108">
        <v>136465662.69999999</v>
      </c>
      <c r="V108">
        <v>161678868.09999999</v>
      </c>
      <c r="W108">
        <v>160568021.40000001</v>
      </c>
      <c r="X108">
        <v>153565248.80000001</v>
      </c>
      <c r="Y108">
        <v>199399910.40000001</v>
      </c>
      <c r="Z108">
        <v>204442604.09999999</v>
      </c>
      <c r="AA108">
        <v>195660649.09999999</v>
      </c>
      <c r="AB108">
        <v>185099691.69999999</v>
      </c>
    </row>
    <row r="109" spans="1:28" x14ac:dyDescent="0.25">
      <c r="A109" t="s">
        <v>67</v>
      </c>
      <c r="B109" s="1" t="s">
        <v>68</v>
      </c>
      <c r="C109" t="s">
        <v>41</v>
      </c>
      <c r="D109" s="1" t="s">
        <v>22</v>
      </c>
      <c r="E109" t="s">
        <v>1</v>
      </c>
      <c r="F109" s="1" t="s">
        <v>13</v>
      </c>
      <c r="G109">
        <v>3024130.7</v>
      </c>
      <c r="H109">
        <v>3626703.5</v>
      </c>
      <c r="I109">
        <v>3956266.6</v>
      </c>
      <c r="J109">
        <v>3990858.5</v>
      </c>
      <c r="K109">
        <v>2182366.6</v>
      </c>
      <c r="L109">
        <v>2775068.7</v>
      </c>
      <c r="M109">
        <v>695008.6</v>
      </c>
      <c r="N109">
        <v>204481.2</v>
      </c>
      <c r="O109" t="s">
        <v>16</v>
      </c>
      <c r="P109" t="s">
        <v>16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 t="s">
        <v>16</v>
      </c>
      <c r="X109" t="s">
        <v>16</v>
      </c>
      <c r="Y109" t="s">
        <v>16</v>
      </c>
      <c r="Z109" t="s">
        <v>16</v>
      </c>
      <c r="AA109" t="s">
        <v>16</v>
      </c>
      <c r="AB109" t="s">
        <v>16</v>
      </c>
    </row>
    <row r="110" spans="1:28" x14ac:dyDescent="0.25">
      <c r="B110" s="1"/>
      <c r="C110" t="s">
        <v>115</v>
      </c>
      <c r="D110" s="1" t="s">
        <v>116</v>
      </c>
      <c r="E110" t="s">
        <v>30</v>
      </c>
      <c r="F110" s="1" t="s">
        <v>45</v>
      </c>
      <c r="T110">
        <v>5465000</v>
      </c>
      <c r="U110">
        <v>23260666.699999999</v>
      </c>
      <c r="V110">
        <v>35291333.299999997</v>
      </c>
    </row>
    <row r="111" spans="1:28" x14ac:dyDescent="0.25">
      <c r="B111" s="1"/>
      <c r="D111" s="1"/>
      <c r="F111" s="1"/>
    </row>
    <row r="112" spans="1:28" x14ac:dyDescent="0.25">
      <c r="B112" s="1"/>
      <c r="D112" s="1"/>
      <c r="F112" s="1"/>
      <c r="Q112">
        <v>2020</v>
      </c>
      <c r="R112">
        <f>Q112+1</f>
        <v>2021</v>
      </c>
      <c r="S112">
        <f t="shared" ref="S112:V112" si="51">R112+1</f>
        <v>2022</v>
      </c>
      <c r="T112">
        <f t="shared" si="51"/>
        <v>2023</v>
      </c>
      <c r="U112">
        <f t="shared" si="51"/>
        <v>2024</v>
      </c>
      <c r="V112">
        <f t="shared" si="51"/>
        <v>2025</v>
      </c>
    </row>
    <row r="113" spans="1:28" x14ac:dyDescent="0.25">
      <c r="B113" s="1"/>
      <c r="D113" s="1"/>
      <c r="F113" s="1"/>
      <c r="P113" s="1" t="s">
        <v>47</v>
      </c>
      <c r="Q113">
        <f>Q104+Q105</f>
        <v>15763008.199999999</v>
      </c>
      <c r="R113">
        <f t="shared" ref="R113:V113" si="52">R104+R105</f>
        <v>14276089.4</v>
      </c>
      <c r="S113">
        <f t="shared" si="52"/>
        <v>6771000</v>
      </c>
      <c r="T113">
        <f t="shared" si="52"/>
        <v>6771000</v>
      </c>
      <c r="U113">
        <f t="shared" si="52"/>
        <v>78357891.700000003</v>
      </c>
      <c r="V113">
        <f t="shared" si="52"/>
        <v>119573045.8</v>
      </c>
      <c r="W113">
        <f>SUM(Q113:V113)</f>
        <v>241512035.10000002</v>
      </c>
      <c r="X113" s="2">
        <f>W113/$W$117</f>
        <v>0.33820071284516839</v>
      </c>
    </row>
    <row r="114" spans="1:28" x14ac:dyDescent="0.25">
      <c r="B114" s="1"/>
      <c r="D114" s="1"/>
      <c r="F114" s="1"/>
      <c r="P114" s="1" t="s">
        <v>48</v>
      </c>
      <c r="Q114">
        <f>Q108-Q104</f>
        <v>2453910.3000000007</v>
      </c>
      <c r="R114">
        <f t="shared" ref="R114:V114" si="53">R108-R104</f>
        <v>2459873.9000000004</v>
      </c>
      <c r="S114">
        <f t="shared" si="53"/>
        <v>10052949.199999999</v>
      </c>
      <c r="T114">
        <f t="shared" si="53"/>
        <v>2922837.5</v>
      </c>
      <c r="U114">
        <f t="shared" si="53"/>
        <v>58107770.999999985</v>
      </c>
      <c r="V114">
        <f t="shared" si="53"/>
        <v>42105822.299999997</v>
      </c>
      <c r="W114">
        <f t="shared" ref="W114:W116" si="54">SUM(Q114:V114)</f>
        <v>118103164.19999997</v>
      </c>
      <c r="X114" s="2">
        <f t="shared" ref="X114:X116" si="55">W114/$W$117</f>
        <v>0.16538544054407647</v>
      </c>
    </row>
    <row r="115" spans="1:28" x14ac:dyDescent="0.25">
      <c r="B115" s="1"/>
      <c r="D115" s="1"/>
      <c r="F115" s="1"/>
      <c r="P115" s="1" t="s">
        <v>49</v>
      </c>
      <c r="Q115">
        <f>Q109-Q105</f>
        <v>0</v>
      </c>
      <c r="R115">
        <f t="shared" ref="R115:S115" si="56">R109-R105</f>
        <v>0</v>
      </c>
      <c r="S115">
        <f t="shared" si="56"/>
        <v>0</v>
      </c>
      <c r="T115">
        <f>T109-T105+T110</f>
        <v>5465000</v>
      </c>
      <c r="U115">
        <f t="shared" ref="U115:V115" si="57">U109-U105+U110</f>
        <v>23260666.699999999</v>
      </c>
      <c r="V115">
        <f t="shared" si="57"/>
        <v>35291333.299999997</v>
      </c>
      <c r="W115">
        <f t="shared" si="54"/>
        <v>64017000</v>
      </c>
      <c r="X115" s="2">
        <f t="shared" si="55"/>
        <v>8.9646029545668554E-2</v>
      </c>
    </row>
    <row r="116" spans="1:28" x14ac:dyDescent="0.25">
      <c r="B116" s="1"/>
      <c r="D116" s="1"/>
      <c r="F116" s="1"/>
      <c r="P116" s="1" t="s">
        <v>50</v>
      </c>
      <c r="Q116">
        <f>Q106+Q107</f>
        <v>41507855.300000004</v>
      </c>
      <c r="R116">
        <f t="shared" ref="R116:S116" si="58">R106+R107</f>
        <v>35756279.5</v>
      </c>
      <c r="S116">
        <f t="shared" si="58"/>
        <v>36676369.5</v>
      </c>
      <c r="T116">
        <f>T106+T107-T110</f>
        <v>36262270.700000003</v>
      </c>
      <c r="U116">
        <f t="shared" ref="U116:V116" si="59">U106+U107-U110</f>
        <v>65877664.399999991</v>
      </c>
      <c r="V116">
        <f t="shared" si="59"/>
        <v>74395954</v>
      </c>
      <c r="W116">
        <f t="shared" si="54"/>
        <v>290476393.39999998</v>
      </c>
      <c r="X116" s="2">
        <f t="shared" si="55"/>
        <v>0.40676781706508647</v>
      </c>
    </row>
    <row r="117" spans="1:28" x14ac:dyDescent="0.25">
      <c r="B117" s="1"/>
      <c r="D117" s="1"/>
      <c r="F117" s="1"/>
      <c r="W117">
        <f>SUM(W113:W116)</f>
        <v>714108592.70000005</v>
      </c>
    </row>
    <row r="118" spans="1:28" x14ac:dyDescent="0.25">
      <c r="B118" s="1"/>
      <c r="D118" s="1"/>
      <c r="F118" s="1"/>
    </row>
    <row r="119" spans="1:28" x14ac:dyDescent="0.25">
      <c r="A119" t="s">
        <v>69</v>
      </c>
      <c r="B119" s="1" t="s">
        <v>70</v>
      </c>
      <c r="C119" t="s">
        <v>10</v>
      </c>
      <c r="D119" s="1" t="s">
        <v>5</v>
      </c>
      <c r="E119" t="s">
        <v>26</v>
      </c>
      <c r="F119" s="1" t="s">
        <v>27</v>
      </c>
      <c r="G119" t="s">
        <v>16</v>
      </c>
      <c r="H119">
        <v>170553.3</v>
      </c>
      <c r="I119">
        <v>361991.4</v>
      </c>
      <c r="J119">
        <v>704246.2</v>
      </c>
      <c r="K119">
        <v>792071.3</v>
      </c>
      <c r="L119">
        <v>403654.7</v>
      </c>
      <c r="M119">
        <v>3577694.5</v>
      </c>
      <c r="N119">
        <v>3937315.9</v>
      </c>
      <c r="O119">
        <v>3564142.3</v>
      </c>
      <c r="P119">
        <v>3354563.5</v>
      </c>
      <c r="Q119">
        <v>3305993.4</v>
      </c>
      <c r="R119">
        <v>17832.8</v>
      </c>
      <c r="S119">
        <v>3510626.7</v>
      </c>
      <c r="T119">
        <v>3748568.2</v>
      </c>
      <c r="U119">
        <v>3469790.3</v>
      </c>
      <c r="V119">
        <v>3408336.5</v>
      </c>
      <c r="W119">
        <v>3346883</v>
      </c>
      <c r="X119">
        <v>3128285.6</v>
      </c>
      <c r="Y119">
        <v>2603225.2999999998</v>
      </c>
      <c r="Z119">
        <v>2554370.4</v>
      </c>
      <c r="AA119">
        <v>2505375.5</v>
      </c>
      <c r="AB119">
        <v>1234419.6000000001</v>
      </c>
    </row>
    <row r="120" spans="1:28" x14ac:dyDescent="0.25">
      <c r="A120" t="s">
        <v>69</v>
      </c>
      <c r="B120" s="1" t="s">
        <v>70</v>
      </c>
      <c r="C120" t="s">
        <v>10</v>
      </c>
      <c r="D120" s="1" t="s">
        <v>5</v>
      </c>
      <c r="E120" t="s">
        <v>1</v>
      </c>
      <c r="F120" s="1" t="s">
        <v>13</v>
      </c>
      <c r="G120" t="s">
        <v>16</v>
      </c>
      <c r="H120" t="s">
        <v>16</v>
      </c>
      <c r="I120" t="s">
        <v>16</v>
      </c>
      <c r="J120" t="s">
        <v>16</v>
      </c>
      <c r="K120" t="s">
        <v>16</v>
      </c>
      <c r="L120" t="s">
        <v>16</v>
      </c>
      <c r="M120" t="s">
        <v>16</v>
      </c>
      <c r="N120" t="s">
        <v>16</v>
      </c>
      <c r="O120" t="s">
        <v>16</v>
      </c>
      <c r="P120" t="s">
        <v>16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t="s">
        <v>16</v>
      </c>
      <c r="X120" t="s">
        <v>16</v>
      </c>
      <c r="Y120" t="s">
        <v>16</v>
      </c>
      <c r="Z120" t="s">
        <v>16</v>
      </c>
      <c r="AA120" t="s">
        <v>16</v>
      </c>
      <c r="AB120" t="s">
        <v>16</v>
      </c>
    </row>
    <row r="121" spans="1:28" x14ac:dyDescent="0.25">
      <c r="A121" t="s">
        <v>69</v>
      </c>
      <c r="B121" s="1" t="s">
        <v>70</v>
      </c>
      <c r="C121" t="s">
        <v>41</v>
      </c>
      <c r="D121" s="1" t="s">
        <v>22</v>
      </c>
      <c r="E121" t="s">
        <v>19</v>
      </c>
      <c r="F121" s="1" t="s">
        <v>34</v>
      </c>
      <c r="G121">
        <v>1175444.6000000001</v>
      </c>
      <c r="H121">
        <v>2960200.2</v>
      </c>
      <c r="I121">
        <v>3944695.3</v>
      </c>
      <c r="J121">
        <v>2743359.7</v>
      </c>
      <c r="K121">
        <v>1578897.4</v>
      </c>
      <c r="L121">
        <v>2070704.5</v>
      </c>
      <c r="M121">
        <v>1566595.9</v>
      </c>
      <c r="N121">
        <v>1199528.8</v>
      </c>
      <c r="O121">
        <v>1519400.3</v>
      </c>
      <c r="P121">
        <v>1580645.7</v>
      </c>
      <c r="Q121">
        <v>605984.19999999995</v>
      </c>
      <c r="R121">
        <v>2350533.6</v>
      </c>
      <c r="S121">
        <v>2252279.9</v>
      </c>
      <c r="T121">
        <v>2602729.7999999998</v>
      </c>
      <c r="U121">
        <v>1650253.6</v>
      </c>
      <c r="V121">
        <v>3029489.9</v>
      </c>
      <c r="W121">
        <v>2758472.6</v>
      </c>
      <c r="X121">
        <v>2758472.6</v>
      </c>
      <c r="Y121">
        <v>2758472.6</v>
      </c>
      <c r="Z121">
        <v>2758472.6</v>
      </c>
      <c r="AA121">
        <v>1379236.3</v>
      </c>
      <c r="AB121">
        <v>0</v>
      </c>
    </row>
    <row r="122" spans="1:28" x14ac:dyDescent="0.25">
      <c r="A122" t="s">
        <v>69</v>
      </c>
      <c r="B122" s="1" t="s">
        <v>70</v>
      </c>
      <c r="C122" t="s">
        <v>41</v>
      </c>
      <c r="D122" s="1" t="s">
        <v>22</v>
      </c>
      <c r="E122" t="s">
        <v>30</v>
      </c>
      <c r="F122" s="1" t="s">
        <v>45</v>
      </c>
      <c r="G122">
        <v>8981916.9000000004</v>
      </c>
      <c r="H122">
        <v>8704587.5</v>
      </c>
      <c r="I122">
        <v>7957702.7000000002</v>
      </c>
      <c r="J122">
        <v>7818890.4000000004</v>
      </c>
      <c r="K122">
        <v>8038006.5999999996</v>
      </c>
      <c r="L122">
        <v>10334013.300000001</v>
      </c>
      <c r="M122">
        <v>11517396.6</v>
      </c>
      <c r="N122">
        <v>12507126.9</v>
      </c>
      <c r="O122">
        <v>11740522.9</v>
      </c>
      <c r="P122">
        <v>11406878.1</v>
      </c>
      <c r="Q122">
        <v>11418948.300000001</v>
      </c>
      <c r="R122">
        <v>11567484.699999999</v>
      </c>
      <c r="S122">
        <v>12228119.199999999</v>
      </c>
      <c r="T122">
        <v>14670066.5</v>
      </c>
      <c r="U122">
        <v>15008429.9</v>
      </c>
      <c r="V122">
        <v>15151899</v>
      </c>
      <c r="W122">
        <v>15416945.300000001</v>
      </c>
      <c r="X122">
        <v>15460653.4</v>
      </c>
      <c r="Y122">
        <v>14232565.1</v>
      </c>
      <c r="Z122">
        <v>14760447.9</v>
      </c>
      <c r="AA122">
        <v>14465356.699999999</v>
      </c>
      <c r="AB122">
        <v>14455525.6</v>
      </c>
    </row>
    <row r="123" spans="1:28" x14ac:dyDescent="0.25">
      <c r="A123" t="s">
        <v>69</v>
      </c>
      <c r="B123" s="1" t="s">
        <v>70</v>
      </c>
      <c r="C123" t="s">
        <v>41</v>
      </c>
      <c r="D123" s="1" t="s">
        <v>22</v>
      </c>
      <c r="E123" t="s">
        <v>26</v>
      </c>
      <c r="F123" s="1" t="s">
        <v>27</v>
      </c>
      <c r="G123">
        <v>4588055.8</v>
      </c>
      <c r="H123">
        <v>4381648.3</v>
      </c>
      <c r="I123">
        <v>3856366.9</v>
      </c>
      <c r="J123">
        <v>4843491.5</v>
      </c>
      <c r="K123">
        <v>6253595.7999999998</v>
      </c>
      <c r="L123">
        <v>6793727.2999999998</v>
      </c>
      <c r="M123">
        <v>9669536.5999999996</v>
      </c>
      <c r="N123">
        <v>10374477.9</v>
      </c>
      <c r="O123">
        <v>9980441.5</v>
      </c>
      <c r="P123">
        <v>9989296.8000000007</v>
      </c>
      <c r="Q123">
        <v>6680214.0999999996</v>
      </c>
      <c r="R123">
        <v>854243.3</v>
      </c>
      <c r="S123">
        <v>9486751.4000000004</v>
      </c>
      <c r="T123">
        <v>10255115.300000001</v>
      </c>
      <c r="U123">
        <v>12489023.300000001</v>
      </c>
      <c r="V123">
        <v>7722487.7000000002</v>
      </c>
      <c r="W123">
        <v>5407932.5999999996</v>
      </c>
      <c r="X123">
        <v>4895552.4000000004</v>
      </c>
      <c r="Y123">
        <v>3651401.8</v>
      </c>
      <c r="Z123">
        <v>3533546.9</v>
      </c>
      <c r="AA123">
        <v>3451552</v>
      </c>
      <c r="AB123">
        <v>2146596.1</v>
      </c>
    </row>
    <row r="124" spans="1:28" x14ac:dyDescent="0.25">
      <c r="A124" t="s">
        <v>69</v>
      </c>
      <c r="B124" s="1" t="s">
        <v>70</v>
      </c>
      <c r="C124" t="s">
        <v>41</v>
      </c>
      <c r="D124" s="1" t="s">
        <v>22</v>
      </c>
      <c r="E124" t="s">
        <v>1</v>
      </c>
      <c r="F124" s="1" t="s">
        <v>13</v>
      </c>
      <c r="G124">
        <v>1665022.6</v>
      </c>
      <c r="H124">
        <v>1666999.9</v>
      </c>
      <c r="I124">
        <v>4992666.8</v>
      </c>
      <c r="J124">
        <v>4222333.9000000004</v>
      </c>
      <c r="K124">
        <v>4448815.0999999996</v>
      </c>
      <c r="L124">
        <v>4022148.5</v>
      </c>
      <c r="M124">
        <v>4160719.5</v>
      </c>
      <c r="N124">
        <v>4622889.2</v>
      </c>
      <c r="O124">
        <v>5421111.2999999998</v>
      </c>
      <c r="P124">
        <v>3764444.8</v>
      </c>
      <c r="Q124">
        <v>8917666.5999999996</v>
      </c>
      <c r="R124">
        <v>5873704.0999999996</v>
      </c>
      <c r="S124">
        <v>7052222.5</v>
      </c>
      <c r="T124">
        <v>5791481.2999999998</v>
      </c>
      <c r="U124">
        <v>21777950.5</v>
      </c>
      <c r="V124">
        <v>1518765.3</v>
      </c>
      <c r="W124">
        <v>11518469.1</v>
      </c>
      <c r="X124">
        <v>782617.4</v>
      </c>
      <c r="Y124">
        <v>764913.6</v>
      </c>
      <c r="Z124">
        <v>747580.4</v>
      </c>
      <c r="AA124">
        <v>729506.2</v>
      </c>
      <c r="AB124">
        <v>711061.8</v>
      </c>
    </row>
    <row r="125" spans="1:28" x14ac:dyDescent="0.25">
      <c r="B125" s="1"/>
      <c r="D125" s="1"/>
      <c r="F125" s="1"/>
    </row>
    <row r="126" spans="1:28" x14ac:dyDescent="0.25">
      <c r="B126" s="1"/>
      <c r="D126" s="1"/>
      <c r="F126" s="1"/>
      <c r="Q126">
        <v>2020</v>
      </c>
      <c r="R126">
        <f>Q126+1</f>
        <v>2021</v>
      </c>
      <c r="S126">
        <f t="shared" ref="S126:V126" si="60">R126+1</f>
        <v>2022</v>
      </c>
      <c r="T126">
        <f t="shared" si="60"/>
        <v>2023</v>
      </c>
      <c r="U126">
        <f t="shared" si="60"/>
        <v>2024</v>
      </c>
      <c r="V126">
        <f t="shared" si="60"/>
        <v>2025</v>
      </c>
    </row>
    <row r="127" spans="1:28" x14ac:dyDescent="0.25">
      <c r="B127" s="1"/>
      <c r="D127" s="1"/>
      <c r="F127" s="1"/>
      <c r="P127" s="1" t="s">
        <v>47</v>
      </c>
      <c r="Q127">
        <f>Q119+Q120</f>
        <v>3305993.4</v>
      </c>
      <c r="R127">
        <f t="shared" ref="R127:V127" si="61">R119+R120</f>
        <v>17832.8</v>
      </c>
      <c r="S127">
        <f t="shared" si="61"/>
        <v>3510626.7</v>
      </c>
      <c r="T127">
        <f t="shared" si="61"/>
        <v>3748568.2</v>
      </c>
      <c r="U127">
        <f t="shared" si="61"/>
        <v>3469790.3</v>
      </c>
      <c r="V127">
        <f t="shared" si="61"/>
        <v>3408336.5</v>
      </c>
      <c r="W127">
        <f>SUM(Q127:V127)</f>
        <v>17461147.900000002</v>
      </c>
      <c r="X127" s="2">
        <f>W127/$W$131</f>
        <v>9.1440762085291311E-2</v>
      </c>
    </row>
    <row r="128" spans="1:28" x14ac:dyDescent="0.25">
      <c r="B128" s="1"/>
      <c r="D128" s="1"/>
      <c r="F128" s="1"/>
      <c r="P128" s="1" t="s">
        <v>48</v>
      </c>
      <c r="Q128">
        <f>Q123-Q119</f>
        <v>3374220.6999999997</v>
      </c>
      <c r="R128">
        <f t="shared" ref="R128:V128" si="62">R123-R119</f>
        <v>836410.5</v>
      </c>
      <c r="S128">
        <f t="shared" si="62"/>
        <v>5976124.7000000002</v>
      </c>
      <c r="T128">
        <f t="shared" si="62"/>
        <v>6506547.1000000006</v>
      </c>
      <c r="U128">
        <f t="shared" si="62"/>
        <v>9019233</v>
      </c>
      <c r="V128">
        <f t="shared" si="62"/>
        <v>4314151.2</v>
      </c>
      <c r="W128">
        <f t="shared" ref="W128:W130" si="63">SUM(Q128:V128)</f>
        <v>30026687.199999999</v>
      </c>
      <c r="X128" s="2">
        <f t="shared" ref="X128:X130" si="64">W128/$W$131</f>
        <v>0.1572441385978216</v>
      </c>
    </row>
    <row r="129" spans="1:28" x14ac:dyDescent="0.25">
      <c r="B129" s="1"/>
      <c r="D129" s="1"/>
      <c r="F129" s="1"/>
      <c r="P129" s="1" t="s">
        <v>49</v>
      </c>
      <c r="Q129">
        <f>Q124-Q120</f>
        <v>8917666.5999999996</v>
      </c>
      <c r="R129">
        <f t="shared" ref="R129:V129" si="65">R124-R120</f>
        <v>5873704.0999999996</v>
      </c>
      <c r="S129">
        <f t="shared" si="65"/>
        <v>7052222.5</v>
      </c>
      <c r="T129">
        <f t="shared" si="65"/>
        <v>5791481.2999999998</v>
      </c>
      <c r="U129">
        <f t="shared" si="65"/>
        <v>21777950.5</v>
      </c>
      <c r="V129">
        <f t="shared" si="65"/>
        <v>1518765.3</v>
      </c>
      <c r="W129">
        <f t="shared" si="63"/>
        <v>50931790.299999997</v>
      </c>
      <c r="X129" s="2">
        <f t="shared" si="64"/>
        <v>0.26672024921112125</v>
      </c>
    </row>
    <row r="130" spans="1:28" x14ac:dyDescent="0.25">
      <c r="B130" s="1"/>
      <c r="D130" s="1"/>
      <c r="F130" s="1"/>
      <c r="P130" s="1" t="s">
        <v>50</v>
      </c>
      <c r="Q130">
        <f>Q121+Q122</f>
        <v>12024932.5</v>
      </c>
      <c r="R130">
        <f t="shared" ref="R130:V130" si="66">R121+R122</f>
        <v>13918018.299999999</v>
      </c>
      <c r="S130">
        <f t="shared" si="66"/>
        <v>14480399.1</v>
      </c>
      <c r="T130">
        <f t="shared" si="66"/>
        <v>17272796.300000001</v>
      </c>
      <c r="U130">
        <f t="shared" si="66"/>
        <v>16658683.5</v>
      </c>
      <c r="V130">
        <f t="shared" si="66"/>
        <v>18181388.899999999</v>
      </c>
      <c r="W130">
        <f t="shared" si="63"/>
        <v>92536218.599999994</v>
      </c>
      <c r="X130" s="2">
        <f t="shared" si="64"/>
        <v>0.48459485010576581</v>
      </c>
    </row>
    <row r="131" spans="1:28" x14ac:dyDescent="0.25">
      <c r="B131" s="1"/>
      <c r="D131" s="1"/>
      <c r="F131" s="1"/>
      <c r="W131">
        <f>SUM(W127:W130)</f>
        <v>190955844</v>
      </c>
    </row>
    <row r="132" spans="1:28" x14ac:dyDescent="0.25">
      <c r="B132" s="1"/>
      <c r="D132" s="1"/>
      <c r="F132" s="1"/>
    </row>
    <row r="133" spans="1:28" x14ac:dyDescent="0.25">
      <c r="A133" t="s">
        <v>71</v>
      </c>
      <c r="B133" s="1" t="s">
        <v>72</v>
      </c>
      <c r="C133" t="s">
        <v>10</v>
      </c>
      <c r="D133" s="1" t="s">
        <v>5</v>
      </c>
      <c r="E133" t="s">
        <v>26</v>
      </c>
      <c r="F133" s="1" t="s">
        <v>27</v>
      </c>
      <c r="G133">
        <v>126891.2</v>
      </c>
      <c r="H133">
        <v>1749297.6</v>
      </c>
      <c r="I133">
        <v>2297285.2999999998</v>
      </c>
      <c r="J133">
        <v>11420436.6</v>
      </c>
      <c r="K133">
        <v>11613234.1</v>
      </c>
      <c r="L133">
        <v>19605715.800000001</v>
      </c>
      <c r="M133">
        <v>51358075.600000001</v>
      </c>
      <c r="N133">
        <v>126052941.90000001</v>
      </c>
      <c r="O133">
        <v>200864176.19999999</v>
      </c>
      <c r="P133">
        <v>574477467.10000002</v>
      </c>
      <c r="Q133">
        <v>844942723.20000005</v>
      </c>
      <c r="R133">
        <v>1433014169.8</v>
      </c>
      <c r="S133">
        <v>793019206.10000002</v>
      </c>
      <c r="T133">
        <v>957641575</v>
      </c>
      <c r="U133">
        <v>1354814218.3</v>
      </c>
      <c r="V133">
        <v>439254478.60000002</v>
      </c>
      <c r="W133">
        <v>478867946.69999999</v>
      </c>
      <c r="X133">
        <v>462402130.39999998</v>
      </c>
      <c r="Y133">
        <v>446859592.60000002</v>
      </c>
      <c r="Z133">
        <v>153370811.09999999</v>
      </c>
      <c r="AA133">
        <v>111108598.90000001</v>
      </c>
      <c r="AB133">
        <v>107543441.5</v>
      </c>
    </row>
    <row r="134" spans="1:28" x14ac:dyDescent="0.25">
      <c r="A134" t="s">
        <v>71</v>
      </c>
      <c r="B134" s="1" t="s">
        <v>72</v>
      </c>
      <c r="C134" t="s">
        <v>10</v>
      </c>
      <c r="D134" s="1" t="s">
        <v>5</v>
      </c>
      <c r="E134" t="s">
        <v>1</v>
      </c>
      <c r="F134" s="1" t="s">
        <v>13</v>
      </c>
      <c r="G134" t="s">
        <v>16</v>
      </c>
      <c r="H134" t="s">
        <v>16</v>
      </c>
      <c r="I134" t="s">
        <v>16</v>
      </c>
      <c r="J134" t="s">
        <v>16</v>
      </c>
      <c r="K134" t="s">
        <v>16</v>
      </c>
      <c r="L134" t="s">
        <v>16</v>
      </c>
      <c r="M134" t="s">
        <v>16</v>
      </c>
      <c r="N134" t="s">
        <v>16</v>
      </c>
      <c r="O134" t="s">
        <v>16</v>
      </c>
      <c r="P134" t="s">
        <v>16</v>
      </c>
      <c r="Q134">
        <v>22241000</v>
      </c>
      <c r="R134">
        <v>28959000</v>
      </c>
      <c r="S134">
        <v>48411000</v>
      </c>
      <c r="T134">
        <v>140865000</v>
      </c>
      <c r="U134">
        <v>273798293.19999999</v>
      </c>
      <c r="V134">
        <v>314379370.19999999</v>
      </c>
      <c r="W134">
        <v>330434951</v>
      </c>
      <c r="X134">
        <v>322136715.30000001</v>
      </c>
      <c r="Y134">
        <v>312204715.30000001</v>
      </c>
      <c r="Z134">
        <v>302272715.30000001</v>
      </c>
      <c r="AA134">
        <v>292339715.30000001</v>
      </c>
      <c r="AB134">
        <v>282407715.30000001</v>
      </c>
    </row>
    <row r="135" spans="1:28" x14ac:dyDescent="0.25">
      <c r="A135" t="s">
        <v>71</v>
      </c>
      <c r="B135" s="1" t="s">
        <v>72</v>
      </c>
      <c r="C135" t="s">
        <v>41</v>
      </c>
      <c r="D135" s="1" t="s">
        <v>22</v>
      </c>
      <c r="E135" t="s">
        <v>19</v>
      </c>
      <c r="F135" s="1" t="s">
        <v>34</v>
      </c>
      <c r="G135">
        <v>4427659.5</v>
      </c>
      <c r="H135">
        <v>1515380.5</v>
      </c>
      <c r="I135">
        <v>412850.9</v>
      </c>
      <c r="J135">
        <v>1775000.5</v>
      </c>
      <c r="K135">
        <v>682314.7</v>
      </c>
      <c r="L135">
        <v>629606.1</v>
      </c>
      <c r="M135">
        <v>1055054.3999999999</v>
      </c>
      <c r="N135">
        <v>45026011.100000001</v>
      </c>
      <c r="O135">
        <v>149456314.30000001</v>
      </c>
      <c r="P135">
        <v>306029031.10000002</v>
      </c>
      <c r="Q135">
        <v>356692059.69999999</v>
      </c>
      <c r="R135">
        <v>989869493.10000002</v>
      </c>
      <c r="S135">
        <v>1864982772.3</v>
      </c>
      <c r="T135">
        <v>3916917469.9000001</v>
      </c>
      <c r="U135">
        <v>6406305230.3999996</v>
      </c>
      <c r="V135">
        <v>5181473633</v>
      </c>
      <c r="W135">
        <v>2556244952.6999998</v>
      </c>
      <c r="X135">
        <v>1673619607.5</v>
      </c>
      <c r="Y135">
        <v>922518562.29999995</v>
      </c>
      <c r="Z135">
        <v>560661803</v>
      </c>
      <c r="AA135">
        <v>66981062.100000001</v>
      </c>
      <c r="AB135">
        <v>64001214</v>
      </c>
    </row>
    <row r="136" spans="1:28" x14ac:dyDescent="0.25">
      <c r="A136" t="s">
        <v>71</v>
      </c>
      <c r="B136" s="1" t="s">
        <v>72</v>
      </c>
      <c r="C136" t="s">
        <v>41</v>
      </c>
      <c r="D136" s="1" t="s">
        <v>22</v>
      </c>
      <c r="E136" t="s">
        <v>30</v>
      </c>
      <c r="F136" s="1" t="s">
        <v>45</v>
      </c>
      <c r="G136">
        <v>848810555.39999998</v>
      </c>
      <c r="H136">
        <v>840711719.39999998</v>
      </c>
      <c r="I136">
        <v>817024915.5</v>
      </c>
      <c r="J136">
        <v>1019074814.9</v>
      </c>
      <c r="K136">
        <v>1038885445.2</v>
      </c>
      <c r="L136">
        <v>1048530521.8</v>
      </c>
      <c r="M136">
        <v>1097044508.0999999</v>
      </c>
      <c r="N136">
        <v>1555238211.7</v>
      </c>
      <c r="O136">
        <v>3165293052.5999999</v>
      </c>
      <c r="P136">
        <v>2948313045.6999998</v>
      </c>
      <c r="Q136">
        <v>2043911748.7</v>
      </c>
      <c r="R136">
        <v>3404994016</v>
      </c>
      <c r="S136">
        <v>4302137278.3999996</v>
      </c>
      <c r="T136">
        <v>5370114736.3999996</v>
      </c>
      <c r="U136">
        <v>7020479276.6000004</v>
      </c>
      <c r="V136">
        <v>4522693109.8999996</v>
      </c>
      <c r="W136">
        <v>4538352118.3000002</v>
      </c>
      <c r="X136">
        <v>3125763429.5</v>
      </c>
      <c r="Y136">
        <v>2787370065.5999999</v>
      </c>
      <c r="Z136">
        <v>2521805629.9000001</v>
      </c>
      <c r="AA136">
        <v>2558138234.8000002</v>
      </c>
      <c r="AB136">
        <v>2106829271.2</v>
      </c>
    </row>
    <row r="137" spans="1:28" x14ac:dyDescent="0.25">
      <c r="A137" t="s">
        <v>71</v>
      </c>
      <c r="B137" s="1" t="s">
        <v>72</v>
      </c>
      <c r="C137" t="s">
        <v>41</v>
      </c>
      <c r="D137" s="1" t="s">
        <v>22</v>
      </c>
      <c r="E137" t="s">
        <v>26</v>
      </c>
      <c r="F137" s="1" t="s">
        <v>27</v>
      </c>
      <c r="G137">
        <v>1763834671.5</v>
      </c>
      <c r="H137">
        <v>1831210899.9000001</v>
      </c>
      <c r="I137">
        <v>1880120508.4000001</v>
      </c>
      <c r="J137">
        <v>1910063032.3</v>
      </c>
      <c r="K137">
        <v>1983830102.4000001</v>
      </c>
      <c r="L137">
        <v>2250588528.6999998</v>
      </c>
      <c r="M137">
        <v>3326138435.1999998</v>
      </c>
      <c r="N137">
        <v>3287211010.4000001</v>
      </c>
      <c r="O137">
        <v>2363251882.1999998</v>
      </c>
      <c r="P137">
        <v>2943282262</v>
      </c>
      <c r="Q137">
        <v>5004389672.1999998</v>
      </c>
      <c r="R137">
        <v>8458494422.3000002</v>
      </c>
      <c r="S137">
        <v>2732796671.1999998</v>
      </c>
      <c r="T137">
        <v>3134376088.5999999</v>
      </c>
      <c r="U137">
        <v>3128550497</v>
      </c>
      <c r="V137">
        <v>2456042675.8000002</v>
      </c>
      <c r="W137">
        <v>5644421129.6999998</v>
      </c>
      <c r="X137">
        <v>2400132774.4000001</v>
      </c>
      <c r="Y137">
        <v>2348559174.9000001</v>
      </c>
      <c r="Z137">
        <v>2010945474.9000001</v>
      </c>
      <c r="AA137">
        <v>2736285270.4000001</v>
      </c>
      <c r="AB137">
        <v>2745074195.8000002</v>
      </c>
    </row>
    <row r="138" spans="1:28" x14ac:dyDescent="0.25">
      <c r="A138" t="s">
        <v>71</v>
      </c>
      <c r="B138" s="1" t="s">
        <v>72</v>
      </c>
      <c r="C138" t="s">
        <v>41</v>
      </c>
      <c r="D138" s="1" t="s">
        <v>22</v>
      </c>
      <c r="E138" t="s">
        <v>1</v>
      </c>
      <c r="F138" s="1" t="s">
        <v>13</v>
      </c>
      <c r="G138">
        <v>295197654.19999999</v>
      </c>
      <c r="H138">
        <v>883099812.70000005</v>
      </c>
      <c r="I138">
        <v>256955747</v>
      </c>
      <c r="J138">
        <v>367250447.5</v>
      </c>
      <c r="K138">
        <v>2830408740.6999998</v>
      </c>
      <c r="L138">
        <v>277247472.10000002</v>
      </c>
      <c r="M138">
        <v>1707549345.0999999</v>
      </c>
      <c r="N138">
        <v>1307669370.2</v>
      </c>
      <c r="O138">
        <v>2373952286.5</v>
      </c>
      <c r="P138">
        <v>2218679455</v>
      </c>
      <c r="Q138">
        <v>4394693628.3999996</v>
      </c>
      <c r="R138">
        <v>4813603429</v>
      </c>
      <c r="S138">
        <v>7622635714.6999998</v>
      </c>
      <c r="T138">
        <v>6681108206.3000002</v>
      </c>
      <c r="U138">
        <v>10595058922.4</v>
      </c>
      <c r="V138">
        <v>6556677194.6999998</v>
      </c>
      <c r="W138">
        <v>8715770900.2000008</v>
      </c>
      <c r="X138">
        <v>7862462046.1000004</v>
      </c>
      <c r="Y138">
        <v>3989316815.9000001</v>
      </c>
      <c r="Z138">
        <v>3735875302.5</v>
      </c>
      <c r="AA138">
        <v>3472055600.9000001</v>
      </c>
      <c r="AB138">
        <v>4955702419.1999998</v>
      </c>
    </row>
    <row r="139" spans="1:28" x14ac:dyDescent="0.25">
      <c r="B139" s="1"/>
      <c r="C139" t="s">
        <v>115</v>
      </c>
      <c r="D139" s="1" t="s">
        <v>116</v>
      </c>
      <c r="E139" t="s">
        <v>30</v>
      </c>
      <c r="F139" s="1" t="s">
        <v>45</v>
      </c>
      <c r="Q139">
        <v>186291000</v>
      </c>
      <c r="R139">
        <v>1369743000</v>
      </c>
      <c r="S139">
        <v>1638723000</v>
      </c>
      <c r="T139">
        <v>1725387000</v>
      </c>
      <c r="U139">
        <v>3499616000</v>
      </c>
      <c r="V139">
        <v>499313428.60000002</v>
      </c>
    </row>
    <row r="140" spans="1:28" x14ac:dyDescent="0.25">
      <c r="B140" s="1"/>
      <c r="D140" s="1"/>
      <c r="F140" s="1"/>
    </row>
    <row r="141" spans="1:28" x14ac:dyDescent="0.25">
      <c r="B141" s="1"/>
      <c r="D141" s="1"/>
      <c r="F141" s="1"/>
      <c r="Q141">
        <v>2020</v>
      </c>
      <c r="R141">
        <f>Q141+1</f>
        <v>2021</v>
      </c>
      <c r="S141">
        <f t="shared" ref="S141:V141" si="67">R141+1</f>
        <v>2022</v>
      </c>
      <c r="T141">
        <f t="shared" si="67"/>
        <v>2023</v>
      </c>
      <c r="U141">
        <f t="shared" si="67"/>
        <v>2024</v>
      </c>
      <c r="V141">
        <f t="shared" si="67"/>
        <v>2025</v>
      </c>
    </row>
    <row r="142" spans="1:28" x14ac:dyDescent="0.25">
      <c r="B142" s="1"/>
      <c r="D142" s="1"/>
      <c r="F142" s="1"/>
      <c r="P142" s="1" t="s">
        <v>47</v>
      </c>
      <c r="Q142">
        <f>Q133+Q134</f>
        <v>867183723.20000005</v>
      </c>
      <c r="R142">
        <f t="shared" ref="R142:V142" si="68">R133+R134</f>
        <v>1461973169.8</v>
      </c>
      <c r="S142">
        <f t="shared" si="68"/>
        <v>841430206.10000002</v>
      </c>
      <c r="T142">
        <f t="shared" si="68"/>
        <v>1098506575</v>
      </c>
      <c r="U142">
        <f t="shared" si="68"/>
        <v>1628612511.5</v>
      </c>
      <c r="V142">
        <f t="shared" si="68"/>
        <v>753633848.79999995</v>
      </c>
      <c r="W142">
        <f>SUM(Q142:V142)</f>
        <v>6651340034.4000006</v>
      </c>
      <c r="X142" s="2">
        <f>W142/$W$146</f>
        <v>5.9944124924208843E-2</v>
      </c>
    </row>
    <row r="143" spans="1:28" x14ac:dyDescent="0.25">
      <c r="B143" s="1"/>
      <c r="D143" s="1"/>
      <c r="F143" s="1"/>
      <c r="P143" s="1" t="s">
        <v>48</v>
      </c>
      <c r="Q143">
        <f>Q137-Q133</f>
        <v>4159446949</v>
      </c>
      <c r="R143">
        <f t="shared" ref="R143:V143" si="69">R137-R133</f>
        <v>7025480252.5</v>
      </c>
      <c r="S143">
        <f t="shared" si="69"/>
        <v>1939777465.0999999</v>
      </c>
      <c r="T143">
        <f t="shared" si="69"/>
        <v>2176734513.5999999</v>
      </c>
      <c r="U143">
        <f t="shared" si="69"/>
        <v>1773736278.7</v>
      </c>
      <c r="V143">
        <f t="shared" si="69"/>
        <v>2016788197.2000003</v>
      </c>
      <c r="W143">
        <f t="shared" ref="W143:W145" si="70">SUM(Q143:V143)</f>
        <v>19091963656.100002</v>
      </c>
      <c r="X143" s="2">
        <f t="shared" ref="X143:X145" si="71">W143/$W$146</f>
        <v>0.1720632306468679</v>
      </c>
    </row>
    <row r="144" spans="1:28" x14ac:dyDescent="0.25">
      <c r="B144" s="1"/>
      <c r="D144" s="1"/>
      <c r="F144" s="1"/>
      <c r="P144" s="1" t="s">
        <v>49</v>
      </c>
      <c r="Q144">
        <f>Q138-Q134+Q139</f>
        <v>4558743628.3999996</v>
      </c>
      <c r="R144">
        <f t="shared" ref="R144:V144" si="72">R138-R134+R139</f>
        <v>6154387429</v>
      </c>
      <c r="S144">
        <f t="shared" si="72"/>
        <v>9212947714.7000008</v>
      </c>
      <c r="T144">
        <f t="shared" si="72"/>
        <v>8265630206.3000002</v>
      </c>
      <c r="U144">
        <f t="shared" si="72"/>
        <v>13820876629.199999</v>
      </c>
      <c r="V144">
        <f t="shared" si="72"/>
        <v>6741611253.1000004</v>
      </c>
      <c r="W144">
        <f t="shared" si="70"/>
        <v>48754196860.699997</v>
      </c>
      <c r="X144" s="2">
        <f t="shared" si="71"/>
        <v>0.43938930382182823</v>
      </c>
    </row>
    <row r="145" spans="1:28" x14ac:dyDescent="0.25">
      <c r="B145" s="1"/>
      <c r="D145" s="1"/>
      <c r="F145" s="1"/>
      <c r="P145" s="1" t="s">
        <v>50</v>
      </c>
      <c r="Q145">
        <f>Q135+Q136-Q139</f>
        <v>2214312808.4000001</v>
      </c>
      <c r="R145">
        <f t="shared" ref="R145:V145" si="73">R135+R136-R139</f>
        <v>3025120509.1000004</v>
      </c>
      <c r="S145">
        <f t="shared" si="73"/>
        <v>4528397050.6999998</v>
      </c>
      <c r="T145">
        <f t="shared" si="73"/>
        <v>7561645206.2999992</v>
      </c>
      <c r="U145">
        <f t="shared" si="73"/>
        <v>9927168507</v>
      </c>
      <c r="V145">
        <f t="shared" si="73"/>
        <v>9204853314.2999992</v>
      </c>
      <c r="W145">
        <f t="shared" si="70"/>
        <v>36461497395.800003</v>
      </c>
      <c r="X145" s="2">
        <f t="shared" si="71"/>
        <v>0.32860334060709506</v>
      </c>
    </row>
    <row r="146" spans="1:28" x14ac:dyDescent="0.25">
      <c r="B146" s="1"/>
      <c r="D146" s="1"/>
      <c r="F146" s="1"/>
      <c r="W146">
        <f>SUM(W142:W145)</f>
        <v>110958997947</v>
      </c>
    </row>
    <row r="147" spans="1:28" x14ac:dyDescent="0.25">
      <c r="B147" s="1"/>
      <c r="D147" s="1"/>
      <c r="F147" s="1"/>
    </row>
    <row r="148" spans="1:28" x14ac:dyDescent="0.25">
      <c r="A148" t="s">
        <v>73</v>
      </c>
      <c r="B148" s="1" t="s">
        <v>74</v>
      </c>
      <c r="C148" t="s">
        <v>10</v>
      </c>
      <c r="D148" s="1" t="s">
        <v>5</v>
      </c>
      <c r="E148" t="s">
        <v>26</v>
      </c>
      <c r="F148" s="1" t="s">
        <v>27</v>
      </c>
      <c r="G148" t="s">
        <v>16</v>
      </c>
      <c r="H148" t="s">
        <v>16</v>
      </c>
      <c r="I148" t="s">
        <v>16</v>
      </c>
      <c r="J148" t="s">
        <v>16</v>
      </c>
      <c r="K148" t="s">
        <v>16</v>
      </c>
      <c r="L148" t="s">
        <v>16</v>
      </c>
      <c r="M148" t="s">
        <v>16</v>
      </c>
      <c r="N148" t="s">
        <v>16</v>
      </c>
      <c r="O148" t="s">
        <v>16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t="s">
        <v>16</v>
      </c>
      <c r="X148" t="s">
        <v>16</v>
      </c>
      <c r="Y148" t="s">
        <v>16</v>
      </c>
      <c r="Z148" t="s">
        <v>16</v>
      </c>
      <c r="AA148" t="s">
        <v>16</v>
      </c>
      <c r="AB148" t="s">
        <v>16</v>
      </c>
    </row>
    <row r="149" spans="1:28" x14ac:dyDescent="0.25">
      <c r="A149" t="s">
        <v>73</v>
      </c>
      <c r="B149" s="1" t="s">
        <v>74</v>
      </c>
      <c r="C149" t="s">
        <v>10</v>
      </c>
      <c r="D149" s="1" t="s">
        <v>5</v>
      </c>
      <c r="E149" t="s">
        <v>1</v>
      </c>
      <c r="F149" s="1" t="s">
        <v>13</v>
      </c>
      <c r="G149" t="s">
        <v>16</v>
      </c>
      <c r="H149" t="s">
        <v>16</v>
      </c>
      <c r="I149" t="s">
        <v>16</v>
      </c>
      <c r="J149" t="s">
        <v>16</v>
      </c>
      <c r="K149" t="s">
        <v>16</v>
      </c>
      <c r="L149" t="s">
        <v>16</v>
      </c>
      <c r="M149" t="s">
        <v>16</v>
      </c>
      <c r="N149" t="s">
        <v>16</v>
      </c>
      <c r="O149" t="s">
        <v>16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t="s">
        <v>16</v>
      </c>
      <c r="X149" t="s">
        <v>16</v>
      </c>
      <c r="Y149" t="s">
        <v>16</v>
      </c>
      <c r="Z149" t="s">
        <v>16</v>
      </c>
      <c r="AA149" t="s">
        <v>16</v>
      </c>
      <c r="AB149" t="s">
        <v>16</v>
      </c>
    </row>
    <row r="150" spans="1:28" x14ac:dyDescent="0.25">
      <c r="A150" t="s">
        <v>73</v>
      </c>
      <c r="B150" s="1" t="s">
        <v>74</v>
      </c>
      <c r="C150" t="s">
        <v>41</v>
      </c>
      <c r="D150" s="1" t="s">
        <v>22</v>
      </c>
      <c r="E150" t="s">
        <v>19</v>
      </c>
      <c r="F150" s="1" t="s">
        <v>34</v>
      </c>
      <c r="G150">
        <v>8247569.7999999998</v>
      </c>
      <c r="H150">
        <v>22946.6</v>
      </c>
      <c r="I150">
        <v>6251.5</v>
      </c>
      <c r="J150">
        <v>26877.9</v>
      </c>
      <c r="K150">
        <v>10637.4</v>
      </c>
      <c r="L150">
        <v>9793.9</v>
      </c>
      <c r="M150">
        <v>1021693</v>
      </c>
      <c r="N150">
        <v>2017704.5</v>
      </c>
      <c r="O150">
        <v>2068820</v>
      </c>
      <c r="P150">
        <v>2187204.6</v>
      </c>
      <c r="Q150">
        <v>3461771.9</v>
      </c>
      <c r="R150">
        <v>2883321.1</v>
      </c>
      <c r="S150">
        <v>3416560.1</v>
      </c>
      <c r="T150">
        <v>7171847.7999999998</v>
      </c>
      <c r="U150">
        <v>5524939.7999999998</v>
      </c>
      <c r="V150">
        <v>4572364</v>
      </c>
      <c r="W150">
        <v>5715455.2000000002</v>
      </c>
      <c r="X150">
        <v>6248897.7000000002</v>
      </c>
      <c r="Y150">
        <v>4852501.9000000004</v>
      </c>
      <c r="Z150">
        <v>7371058.7999999998</v>
      </c>
      <c r="AA150">
        <v>7371059</v>
      </c>
      <c r="AB150">
        <v>5465907</v>
      </c>
    </row>
    <row r="151" spans="1:28" x14ac:dyDescent="0.25">
      <c r="A151" t="s">
        <v>73</v>
      </c>
      <c r="B151" s="1" t="s">
        <v>74</v>
      </c>
      <c r="C151" t="s">
        <v>41</v>
      </c>
      <c r="D151" s="1" t="s">
        <v>22</v>
      </c>
      <c r="E151" t="s">
        <v>30</v>
      </c>
      <c r="F151" s="1" t="s">
        <v>45</v>
      </c>
      <c r="G151">
        <v>9143839.3000000007</v>
      </c>
      <c r="H151">
        <v>5042315.5</v>
      </c>
      <c r="I151">
        <v>5330476.4000000004</v>
      </c>
      <c r="J151">
        <v>1544264.3</v>
      </c>
      <c r="K151">
        <v>3134792</v>
      </c>
      <c r="L151">
        <v>3096044.3</v>
      </c>
      <c r="M151">
        <v>3204984.9</v>
      </c>
      <c r="N151">
        <v>7994627.0999999996</v>
      </c>
      <c r="O151">
        <v>10862988.699999999</v>
      </c>
      <c r="P151">
        <v>11406069.5</v>
      </c>
      <c r="Q151">
        <v>15974127.4</v>
      </c>
      <c r="R151">
        <v>28496420.5</v>
      </c>
      <c r="S151">
        <v>42359254.600000001</v>
      </c>
      <c r="T151">
        <v>30489328.300000001</v>
      </c>
      <c r="U151">
        <v>43049820.799999997</v>
      </c>
      <c r="V151">
        <v>40818819.5</v>
      </c>
      <c r="W151">
        <v>42817517.799999997</v>
      </c>
      <c r="X151">
        <v>44187213.600000001</v>
      </c>
      <c r="Y151">
        <v>44381747.600000001</v>
      </c>
      <c r="Z151">
        <v>43424909.799999997</v>
      </c>
      <c r="AA151">
        <v>42563985</v>
      </c>
      <c r="AB151">
        <v>37364846.899999999</v>
      </c>
    </row>
    <row r="152" spans="1:28" x14ac:dyDescent="0.25">
      <c r="A152" t="s">
        <v>73</v>
      </c>
      <c r="B152" s="1" t="s">
        <v>74</v>
      </c>
      <c r="C152" t="s">
        <v>41</v>
      </c>
      <c r="D152" s="1" t="s">
        <v>22</v>
      </c>
      <c r="E152" t="s">
        <v>26</v>
      </c>
      <c r="F152" s="1" t="s">
        <v>27</v>
      </c>
      <c r="G152">
        <v>544431.1</v>
      </c>
      <c r="H152">
        <v>837453.9</v>
      </c>
      <c r="I152">
        <v>864085.9</v>
      </c>
      <c r="J152">
        <v>863118.3</v>
      </c>
      <c r="K152">
        <v>442874.5</v>
      </c>
      <c r="L152">
        <v>858874.6</v>
      </c>
      <c r="M152">
        <v>858572.3</v>
      </c>
      <c r="N152">
        <v>2864295.1</v>
      </c>
      <c r="O152">
        <v>1526614.5</v>
      </c>
      <c r="P152">
        <v>1204234.1000000001</v>
      </c>
      <c r="Q152">
        <v>1209976.6000000001</v>
      </c>
      <c r="R152">
        <v>3903560.6</v>
      </c>
      <c r="S152">
        <v>3069874</v>
      </c>
      <c r="T152">
        <v>4824736.8</v>
      </c>
      <c r="U152">
        <v>10815015.300000001</v>
      </c>
      <c r="V152">
        <v>10750842.199999999</v>
      </c>
      <c r="W152">
        <v>10668378</v>
      </c>
      <c r="X152">
        <v>7405975.2999999998</v>
      </c>
      <c r="Y152">
        <v>6467410.7999999998</v>
      </c>
      <c r="Z152">
        <v>7339498.7999999998</v>
      </c>
      <c r="AA152">
        <v>6551307.7999999998</v>
      </c>
      <c r="AB152">
        <v>6497350.0999999996</v>
      </c>
    </row>
    <row r="153" spans="1:28" x14ac:dyDescent="0.25">
      <c r="A153" t="s">
        <v>73</v>
      </c>
      <c r="B153" s="1" t="s">
        <v>74</v>
      </c>
      <c r="C153" t="s">
        <v>41</v>
      </c>
      <c r="D153" s="1" t="s">
        <v>22</v>
      </c>
      <c r="E153" t="s">
        <v>1</v>
      </c>
      <c r="F153" s="1" t="s">
        <v>13</v>
      </c>
      <c r="G153" t="s">
        <v>16</v>
      </c>
      <c r="H153" t="s">
        <v>16</v>
      </c>
      <c r="I153" t="s">
        <v>16</v>
      </c>
      <c r="J153" t="s">
        <v>16</v>
      </c>
      <c r="K153">
        <v>619000</v>
      </c>
      <c r="L153">
        <v>851000</v>
      </c>
      <c r="M153">
        <v>2690000</v>
      </c>
      <c r="N153">
        <v>4112000</v>
      </c>
      <c r="O153">
        <v>5804000</v>
      </c>
      <c r="P153">
        <v>7572000</v>
      </c>
      <c r="Q153">
        <v>14132000</v>
      </c>
      <c r="R153">
        <v>18307000</v>
      </c>
      <c r="S153">
        <v>9648000</v>
      </c>
      <c r="T153">
        <v>9648000</v>
      </c>
      <c r="U153">
        <v>22342000</v>
      </c>
      <c r="V153">
        <v>22342000</v>
      </c>
      <c r="W153">
        <v>22342000</v>
      </c>
      <c r="X153">
        <v>22342000</v>
      </c>
      <c r="Y153">
        <v>22342000</v>
      </c>
      <c r="Z153">
        <v>22342000</v>
      </c>
      <c r="AA153">
        <v>82546500</v>
      </c>
      <c r="AB153">
        <v>78822500</v>
      </c>
    </row>
    <row r="154" spans="1:28" x14ac:dyDescent="0.25">
      <c r="B154" s="1"/>
      <c r="D154" s="1"/>
      <c r="F154" s="1"/>
    </row>
    <row r="155" spans="1:28" x14ac:dyDescent="0.25">
      <c r="B155" s="1"/>
      <c r="D155" s="1"/>
      <c r="F155" s="1"/>
      <c r="Q155">
        <v>2020</v>
      </c>
      <c r="R155">
        <f>Q155+1</f>
        <v>2021</v>
      </c>
      <c r="S155">
        <f t="shared" ref="S155:V155" si="74">R155+1</f>
        <v>2022</v>
      </c>
      <c r="T155">
        <f t="shared" si="74"/>
        <v>2023</v>
      </c>
      <c r="U155">
        <f t="shared" si="74"/>
        <v>2024</v>
      </c>
      <c r="V155">
        <f t="shared" si="74"/>
        <v>2025</v>
      </c>
    </row>
    <row r="156" spans="1:28" x14ac:dyDescent="0.25">
      <c r="B156" s="1"/>
      <c r="D156" s="1"/>
      <c r="F156" s="1"/>
      <c r="P156" s="1" t="s">
        <v>47</v>
      </c>
      <c r="Q156">
        <f>Q148+Q149</f>
        <v>0</v>
      </c>
      <c r="R156">
        <f t="shared" ref="R156:V156" si="75">R148+R149</f>
        <v>0</v>
      </c>
      <c r="S156">
        <f t="shared" si="75"/>
        <v>0</v>
      </c>
      <c r="T156">
        <f t="shared" si="75"/>
        <v>0</v>
      </c>
      <c r="U156">
        <f t="shared" si="75"/>
        <v>0</v>
      </c>
      <c r="V156">
        <f t="shared" si="75"/>
        <v>0</v>
      </c>
      <c r="W156">
        <f>SUM(Q156:V156)</f>
        <v>0</v>
      </c>
      <c r="X156" s="2">
        <f>W156/$W$160</f>
        <v>0</v>
      </c>
    </row>
    <row r="157" spans="1:28" x14ac:dyDescent="0.25">
      <c r="B157" s="1"/>
      <c r="D157" s="1"/>
      <c r="F157" s="1"/>
      <c r="P157" s="1" t="s">
        <v>48</v>
      </c>
      <c r="Q157">
        <f>Q152-Q148</f>
        <v>1209976.6000000001</v>
      </c>
      <c r="R157">
        <f t="shared" ref="R157:V157" si="76">R152-R148</f>
        <v>3903560.6</v>
      </c>
      <c r="S157">
        <f t="shared" si="76"/>
        <v>3069874</v>
      </c>
      <c r="T157">
        <f t="shared" si="76"/>
        <v>4824736.8</v>
      </c>
      <c r="U157">
        <f t="shared" si="76"/>
        <v>10815015.300000001</v>
      </c>
      <c r="V157">
        <f t="shared" si="76"/>
        <v>10750842.199999999</v>
      </c>
      <c r="W157">
        <f t="shared" ref="W157:W159" si="77">SUM(Q157:V157)</f>
        <v>34574005.5</v>
      </c>
      <c r="X157" s="2">
        <f t="shared" ref="X157:X159" si="78">W157/$W$160</f>
        <v>9.6249696000544838E-2</v>
      </c>
    </row>
    <row r="158" spans="1:28" x14ac:dyDescent="0.25">
      <c r="B158" s="1"/>
      <c r="D158" s="1"/>
      <c r="F158" s="1"/>
      <c r="P158" s="1" t="s">
        <v>49</v>
      </c>
      <c r="Q158">
        <f>Q153-Q149</f>
        <v>14132000</v>
      </c>
      <c r="R158">
        <f t="shared" ref="R158:V158" si="79">R153-R149</f>
        <v>18307000</v>
      </c>
      <c r="S158">
        <f t="shared" si="79"/>
        <v>9648000</v>
      </c>
      <c r="T158">
        <f t="shared" si="79"/>
        <v>9648000</v>
      </c>
      <c r="U158">
        <f t="shared" si="79"/>
        <v>22342000</v>
      </c>
      <c r="V158">
        <f t="shared" si="79"/>
        <v>22342000</v>
      </c>
      <c r="W158">
        <f t="shared" si="77"/>
        <v>96419000</v>
      </c>
      <c r="X158" s="2">
        <f t="shared" si="78"/>
        <v>0.26841840580711812</v>
      </c>
    </row>
    <row r="159" spans="1:28" x14ac:dyDescent="0.25">
      <c r="B159" s="1"/>
      <c r="D159" s="1"/>
      <c r="F159" s="1"/>
      <c r="P159" s="1" t="s">
        <v>50</v>
      </c>
      <c r="Q159">
        <f>Q150+Q151</f>
        <v>19435899.300000001</v>
      </c>
      <c r="R159">
        <f t="shared" ref="R159:V159" si="80">R150+R151</f>
        <v>31379741.600000001</v>
      </c>
      <c r="S159">
        <f t="shared" si="80"/>
        <v>45775814.700000003</v>
      </c>
      <c r="T159">
        <f t="shared" si="80"/>
        <v>37661176.100000001</v>
      </c>
      <c r="U159">
        <f t="shared" si="80"/>
        <v>48574760.599999994</v>
      </c>
      <c r="V159">
        <f t="shared" si="80"/>
        <v>45391183.5</v>
      </c>
      <c r="W159">
        <f t="shared" si="77"/>
        <v>228218575.80000001</v>
      </c>
      <c r="X159" s="2">
        <f t="shared" si="78"/>
        <v>0.63533189819233704</v>
      </c>
    </row>
    <row r="160" spans="1:28" x14ac:dyDescent="0.25">
      <c r="B160" s="1"/>
      <c r="D160" s="1"/>
      <c r="F160" s="1"/>
      <c r="W160">
        <f>SUM(W156:W159)</f>
        <v>359211581.30000001</v>
      </c>
    </row>
    <row r="161" spans="1:28" x14ac:dyDescent="0.25">
      <c r="B161" s="1"/>
      <c r="D161" s="1"/>
      <c r="F161" s="1"/>
    </row>
    <row r="162" spans="1:28" x14ac:dyDescent="0.25">
      <c r="A162" t="s">
        <v>75</v>
      </c>
      <c r="B162" s="1" t="s">
        <v>76</v>
      </c>
      <c r="C162" t="s">
        <v>10</v>
      </c>
      <c r="D162" s="1" t="s">
        <v>5</v>
      </c>
      <c r="E162" t="s">
        <v>26</v>
      </c>
      <c r="F162" s="1" t="s">
        <v>27</v>
      </c>
      <c r="G162">
        <v>15700446.9</v>
      </c>
      <c r="H162">
        <v>11078240.1</v>
      </c>
      <c r="I162">
        <v>15657317.699999999</v>
      </c>
      <c r="J162">
        <v>21933897.800000001</v>
      </c>
      <c r="K162">
        <v>28627056.899999999</v>
      </c>
      <c r="L162">
        <v>30998643.399999999</v>
      </c>
      <c r="M162">
        <v>66692268.200000003</v>
      </c>
      <c r="N162">
        <v>71035730.400000006</v>
      </c>
      <c r="O162">
        <v>67140138.400000006</v>
      </c>
      <c r="P162">
        <v>81532999.599999994</v>
      </c>
      <c r="Q162">
        <v>96323000.299999997</v>
      </c>
      <c r="R162">
        <v>95058855.400000006</v>
      </c>
      <c r="S162">
        <v>94789990</v>
      </c>
      <c r="T162">
        <v>94459101.099999994</v>
      </c>
      <c r="U162">
        <v>123615731.5</v>
      </c>
      <c r="V162">
        <v>120720794.2</v>
      </c>
      <c r="W162">
        <v>81680830.700000003</v>
      </c>
      <c r="X162">
        <v>77628680.5</v>
      </c>
      <c r="Y162">
        <v>55431925.899999999</v>
      </c>
      <c r="Z162">
        <v>36105238</v>
      </c>
      <c r="AA162">
        <v>32872706.699999999</v>
      </c>
      <c r="AB162">
        <v>29751624</v>
      </c>
    </row>
    <row r="163" spans="1:28" x14ac:dyDescent="0.25">
      <c r="A163" t="s">
        <v>75</v>
      </c>
      <c r="B163" s="1" t="s">
        <v>76</v>
      </c>
      <c r="C163" t="s">
        <v>10</v>
      </c>
      <c r="D163" s="1" t="s">
        <v>5</v>
      </c>
      <c r="E163" t="s">
        <v>1</v>
      </c>
      <c r="F163" s="1" t="s">
        <v>13</v>
      </c>
      <c r="G163" t="s">
        <v>16</v>
      </c>
      <c r="H163" t="s">
        <v>16</v>
      </c>
      <c r="I163" t="s">
        <v>16</v>
      </c>
      <c r="J163" t="s">
        <v>16</v>
      </c>
      <c r="K163" t="s">
        <v>16</v>
      </c>
      <c r="L163" t="s">
        <v>16</v>
      </c>
      <c r="M163" t="s">
        <v>16</v>
      </c>
      <c r="N163" t="s">
        <v>16</v>
      </c>
      <c r="O163" t="s">
        <v>16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t="s">
        <v>16</v>
      </c>
      <c r="X163" t="s">
        <v>16</v>
      </c>
      <c r="Y163" t="s">
        <v>16</v>
      </c>
      <c r="Z163" t="s">
        <v>16</v>
      </c>
      <c r="AA163" t="s">
        <v>16</v>
      </c>
      <c r="AB163" t="s">
        <v>16</v>
      </c>
    </row>
    <row r="164" spans="1:28" x14ac:dyDescent="0.25">
      <c r="A164" t="s">
        <v>75</v>
      </c>
      <c r="B164" s="1" t="s">
        <v>76</v>
      </c>
      <c r="C164" t="s">
        <v>41</v>
      </c>
      <c r="D164" s="1" t="s">
        <v>22</v>
      </c>
      <c r="E164" t="s">
        <v>19</v>
      </c>
      <c r="F164" s="1" t="s">
        <v>34</v>
      </c>
      <c r="G164">
        <v>7731892.0999999996</v>
      </c>
      <c r="H164">
        <v>12533541.800000001</v>
      </c>
      <c r="I164">
        <v>9478986.4000000004</v>
      </c>
      <c r="J164">
        <v>276263313.5</v>
      </c>
      <c r="K164">
        <v>414172612.60000002</v>
      </c>
      <c r="L164">
        <v>140290226.5</v>
      </c>
      <c r="M164">
        <v>13123542.5</v>
      </c>
      <c r="N164">
        <v>27192554.5</v>
      </c>
      <c r="O164">
        <v>67240189.900000006</v>
      </c>
      <c r="P164">
        <v>107159210.7</v>
      </c>
      <c r="Q164">
        <v>129113643.40000001</v>
      </c>
      <c r="R164">
        <v>144486582.69999999</v>
      </c>
      <c r="S164">
        <v>150279127.30000001</v>
      </c>
      <c r="T164">
        <v>302830471.80000001</v>
      </c>
      <c r="U164">
        <v>352877894.39999998</v>
      </c>
      <c r="V164">
        <v>171493534.5</v>
      </c>
      <c r="W164">
        <v>13132260.800000001</v>
      </c>
      <c r="X164">
        <v>0</v>
      </c>
      <c r="Y164">
        <v>0</v>
      </c>
      <c r="Z164">
        <v>0</v>
      </c>
      <c r="AA164">
        <v>0</v>
      </c>
      <c r="AB164">
        <v>0</v>
      </c>
    </row>
    <row r="165" spans="1:28" x14ac:dyDescent="0.25">
      <c r="A165" t="s">
        <v>75</v>
      </c>
      <c r="B165" s="1" t="s">
        <v>76</v>
      </c>
      <c r="C165" t="s">
        <v>41</v>
      </c>
      <c r="D165" s="1" t="s">
        <v>22</v>
      </c>
      <c r="E165" t="s">
        <v>30</v>
      </c>
      <c r="F165" s="1" t="s">
        <v>45</v>
      </c>
      <c r="G165">
        <v>187758160.19999999</v>
      </c>
      <c r="H165">
        <v>185802820.40000001</v>
      </c>
      <c r="I165">
        <v>210808225.59999999</v>
      </c>
      <c r="J165">
        <v>221664594.30000001</v>
      </c>
      <c r="K165">
        <v>181516094.90000001</v>
      </c>
      <c r="L165">
        <v>189258878.69999999</v>
      </c>
      <c r="M165">
        <v>237373282.69999999</v>
      </c>
      <c r="N165">
        <v>253665097.59999999</v>
      </c>
      <c r="O165">
        <v>263418967.09999999</v>
      </c>
      <c r="P165">
        <v>297258711.30000001</v>
      </c>
      <c r="Q165">
        <v>260230346.80000001</v>
      </c>
      <c r="R165">
        <v>258518646.69999999</v>
      </c>
      <c r="S165">
        <v>261906988.59999999</v>
      </c>
      <c r="T165">
        <v>383641070.89999998</v>
      </c>
      <c r="U165">
        <v>374261195.19999999</v>
      </c>
      <c r="V165">
        <v>368553876.19999999</v>
      </c>
      <c r="W165">
        <v>374576798.69999999</v>
      </c>
      <c r="X165">
        <v>369350277.30000001</v>
      </c>
      <c r="Y165">
        <v>376164631.5</v>
      </c>
      <c r="Z165">
        <v>342503200.30000001</v>
      </c>
      <c r="AA165">
        <v>291871569.19999999</v>
      </c>
      <c r="AB165">
        <v>241196184.59999999</v>
      </c>
    </row>
    <row r="166" spans="1:28" x14ac:dyDescent="0.25">
      <c r="A166" t="s">
        <v>75</v>
      </c>
      <c r="B166" s="1" t="s">
        <v>76</v>
      </c>
      <c r="C166" t="s">
        <v>41</v>
      </c>
      <c r="D166" s="1" t="s">
        <v>22</v>
      </c>
      <c r="E166" t="s">
        <v>26</v>
      </c>
      <c r="F166" s="1" t="s">
        <v>27</v>
      </c>
      <c r="G166">
        <v>124696416.8</v>
      </c>
      <c r="H166">
        <v>121963351.59999999</v>
      </c>
      <c r="I166">
        <v>105467306.8</v>
      </c>
      <c r="J166">
        <v>82678711.099999994</v>
      </c>
      <c r="K166">
        <v>82561883.599999994</v>
      </c>
      <c r="L166">
        <v>66268227.299999997</v>
      </c>
      <c r="M166">
        <v>99810097.400000006</v>
      </c>
      <c r="N166">
        <v>98483220.900000006</v>
      </c>
      <c r="O166">
        <v>92391014.599999994</v>
      </c>
      <c r="P166">
        <v>97744097.400000006</v>
      </c>
      <c r="Q166">
        <v>118665661.59999999</v>
      </c>
      <c r="R166">
        <v>107494969.5</v>
      </c>
      <c r="S166">
        <v>161552190.90000001</v>
      </c>
      <c r="T166">
        <v>97380100.700000003</v>
      </c>
      <c r="U166">
        <v>126904548.8</v>
      </c>
      <c r="V166">
        <v>124675479.2</v>
      </c>
      <c r="W166">
        <v>85708252.200000003</v>
      </c>
      <c r="X166">
        <v>81623242.799999997</v>
      </c>
      <c r="Y166">
        <v>58985744</v>
      </c>
      <c r="Z166">
        <v>39313905.5</v>
      </c>
      <c r="AA166">
        <v>35426378.100000001</v>
      </c>
      <c r="AB166">
        <v>32225570</v>
      </c>
    </row>
    <row r="167" spans="1:28" x14ac:dyDescent="0.25">
      <c r="A167" t="s">
        <v>75</v>
      </c>
      <c r="B167" s="1" t="s">
        <v>76</v>
      </c>
      <c r="C167" t="s">
        <v>41</v>
      </c>
      <c r="D167" s="1" t="s">
        <v>22</v>
      </c>
      <c r="E167" t="s">
        <v>1</v>
      </c>
      <c r="F167" s="1" t="s">
        <v>13</v>
      </c>
      <c r="G167">
        <v>513002455.19999999</v>
      </c>
      <c r="H167">
        <v>910197463.60000002</v>
      </c>
      <c r="I167">
        <v>781198697.39999998</v>
      </c>
      <c r="J167">
        <v>469363784.89999998</v>
      </c>
      <c r="K167">
        <v>658096421</v>
      </c>
      <c r="L167">
        <v>878226700</v>
      </c>
      <c r="M167">
        <v>1407365203</v>
      </c>
      <c r="N167">
        <v>889303819.79999995</v>
      </c>
      <c r="O167">
        <v>691126357.39999998</v>
      </c>
      <c r="P167">
        <v>1566939962.0999999</v>
      </c>
      <c r="Q167">
        <v>694630101</v>
      </c>
      <c r="R167">
        <v>676679000</v>
      </c>
      <c r="S167">
        <v>661441000</v>
      </c>
      <c r="T167">
        <v>918691000</v>
      </c>
      <c r="U167">
        <v>480971965</v>
      </c>
      <c r="V167">
        <v>629457965</v>
      </c>
      <c r="W167">
        <v>737740631.70000005</v>
      </c>
      <c r="X167">
        <v>708108346</v>
      </c>
      <c r="Y167">
        <v>678834060.29999995</v>
      </c>
      <c r="Z167">
        <v>277290393.60000002</v>
      </c>
      <c r="AA167">
        <v>579362015</v>
      </c>
      <c r="AB167">
        <v>248216000</v>
      </c>
    </row>
    <row r="168" spans="1:28" x14ac:dyDescent="0.25">
      <c r="B168" s="1"/>
      <c r="D168" s="1"/>
      <c r="F168" s="1"/>
    </row>
    <row r="169" spans="1:28" x14ac:dyDescent="0.25">
      <c r="B169" s="1"/>
      <c r="D169" s="1"/>
      <c r="F169" s="1"/>
      <c r="Q169">
        <v>2020</v>
      </c>
      <c r="R169">
        <f>Q169+1</f>
        <v>2021</v>
      </c>
      <c r="S169">
        <f t="shared" ref="S169:V169" si="81">R169+1</f>
        <v>2022</v>
      </c>
      <c r="T169">
        <f t="shared" si="81"/>
        <v>2023</v>
      </c>
      <c r="U169">
        <f t="shared" si="81"/>
        <v>2024</v>
      </c>
      <c r="V169">
        <f t="shared" si="81"/>
        <v>2025</v>
      </c>
    </row>
    <row r="170" spans="1:28" x14ac:dyDescent="0.25">
      <c r="B170" s="1"/>
      <c r="D170" s="1"/>
      <c r="F170" s="1"/>
      <c r="P170" s="1" t="s">
        <v>47</v>
      </c>
      <c r="Q170">
        <f>Q162+Q163</f>
        <v>96323000.299999997</v>
      </c>
      <c r="R170">
        <f t="shared" ref="R170:V170" si="82">R162+R163</f>
        <v>95058855.400000006</v>
      </c>
      <c r="S170">
        <f t="shared" si="82"/>
        <v>94789990</v>
      </c>
      <c r="T170">
        <f t="shared" si="82"/>
        <v>94459101.099999994</v>
      </c>
      <c r="U170">
        <f t="shared" si="82"/>
        <v>123615731.5</v>
      </c>
      <c r="V170">
        <f t="shared" si="82"/>
        <v>120720794.2</v>
      </c>
      <c r="W170">
        <f>SUM(Q170:V170)</f>
        <v>624967472.5</v>
      </c>
      <c r="X170" s="2">
        <f>W170/$W$174</f>
        <v>7.8545695830821147E-2</v>
      </c>
    </row>
    <row r="171" spans="1:28" x14ac:dyDescent="0.25">
      <c r="B171" s="1"/>
      <c r="D171" s="1"/>
      <c r="F171" s="1"/>
      <c r="P171" s="1" t="s">
        <v>48</v>
      </c>
      <c r="Q171">
        <f>Q166-Q162</f>
        <v>22342661.299999997</v>
      </c>
      <c r="R171">
        <f t="shared" ref="R171:V171" si="83">R166-R162</f>
        <v>12436114.099999994</v>
      </c>
      <c r="S171">
        <f t="shared" si="83"/>
        <v>66762200.900000006</v>
      </c>
      <c r="T171">
        <f t="shared" si="83"/>
        <v>2920999.6000000089</v>
      </c>
      <c r="U171">
        <f t="shared" si="83"/>
        <v>3288817.299999997</v>
      </c>
      <c r="V171">
        <f t="shared" si="83"/>
        <v>3954685</v>
      </c>
      <c r="W171">
        <f t="shared" ref="W171:W173" si="84">SUM(Q171:V171)</f>
        <v>111705478.2</v>
      </c>
      <c r="X171" s="2">
        <f t="shared" ref="X171:X173" si="85">W171/$W$174</f>
        <v>1.4039105872559828E-2</v>
      </c>
    </row>
    <row r="172" spans="1:28" x14ac:dyDescent="0.25">
      <c r="B172" s="1"/>
      <c r="D172" s="1"/>
      <c r="F172" s="1"/>
      <c r="P172" s="1" t="s">
        <v>49</v>
      </c>
      <c r="Q172">
        <f>Q167-Q163</f>
        <v>694630101</v>
      </c>
      <c r="R172">
        <f t="shared" ref="R172:V172" si="86">R167-R163</f>
        <v>676679000</v>
      </c>
      <c r="S172">
        <f t="shared" si="86"/>
        <v>661441000</v>
      </c>
      <c r="T172">
        <f t="shared" si="86"/>
        <v>918691000</v>
      </c>
      <c r="U172">
        <f t="shared" si="86"/>
        <v>480971965</v>
      </c>
      <c r="V172">
        <f t="shared" si="86"/>
        <v>629457965</v>
      </c>
      <c r="W172">
        <f t="shared" si="84"/>
        <v>4061871031</v>
      </c>
      <c r="X172" s="2">
        <f t="shared" si="85"/>
        <v>0.51049454658610238</v>
      </c>
    </row>
    <row r="173" spans="1:28" x14ac:dyDescent="0.25">
      <c r="B173" s="1"/>
      <c r="D173" s="1"/>
      <c r="F173" s="1"/>
      <c r="P173" s="1" t="s">
        <v>50</v>
      </c>
      <c r="Q173">
        <f>Q164+Q165</f>
        <v>389343990.20000005</v>
      </c>
      <c r="R173">
        <f t="shared" ref="R173:V173" si="87">R164+R165</f>
        <v>403005229.39999998</v>
      </c>
      <c r="S173">
        <f t="shared" si="87"/>
        <v>412186115.89999998</v>
      </c>
      <c r="T173">
        <f t="shared" si="87"/>
        <v>686471542.70000005</v>
      </c>
      <c r="U173">
        <f t="shared" si="87"/>
        <v>727139089.5999999</v>
      </c>
      <c r="V173">
        <f t="shared" si="87"/>
        <v>540047410.70000005</v>
      </c>
      <c r="W173">
        <f t="shared" si="84"/>
        <v>3158193378.5</v>
      </c>
      <c r="X173" s="2">
        <f t="shared" si="85"/>
        <v>0.39692065171051666</v>
      </c>
    </row>
    <row r="174" spans="1:28" x14ac:dyDescent="0.25">
      <c r="B174" s="1"/>
      <c r="D174" s="1"/>
      <c r="F174" s="1"/>
      <c r="W174">
        <f>SUM(W170:W173)</f>
        <v>7956737360.1999998</v>
      </c>
    </row>
    <row r="175" spans="1:28" x14ac:dyDescent="0.25">
      <c r="B175" s="1"/>
      <c r="D175" s="1"/>
      <c r="F175" s="1"/>
    </row>
    <row r="176" spans="1:28" x14ac:dyDescent="0.25">
      <c r="A176" t="s">
        <v>77</v>
      </c>
      <c r="B176" s="1" t="s">
        <v>78</v>
      </c>
      <c r="C176" t="s">
        <v>10</v>
      </c>
      <c r="D176" s="1" t="s">
        <v>5</v>
      </c>
      <c r="E176" t="s">
        <v>26</v>
      </c>
      <c r="F176" s="1" t="s">
        <v>27</v>
      </c>
      <c r="G176">
        <v>130141</v>
      </c>
      <c r="H176">
        <v>376690.8</v>
      </c>
      <c r="I176">
        <v>619741.9</v>
      </c>
      <c r="J176">
        <v>373026.1</v>
      </c>
      <c r="K176">
        <v>653385.6</v>
      </c>
      <c r="L176">
        <v>2753782.9</v>
      </c>
      <c r="M176">
        <v>2553796.9</v>
      </c>
      <c r="N176">
        <v>2449444.7999999998</v>
      </c>
      <c r="O176">
        <v>2473677.6</v>
      </c>
      <c r="P176">
        <v>2322000.2999999998</v>
      </c>
      <c r="Q176">
        <v>2287180.7000000002</v>
      </c>
      <c r="R176">
        <v>2409446.9</v>
      </c>
      <c r="S176">
        <v>2270724.7999999998</v>
      </c>
      <c r="T176">
        <v>2642500.5</v>
      </c>
      <c r="U176">
        <v>5054498.0999999996</v>
      </c>
      <c r="V176">
        <v>4851612.7</v>
      </c>
      <c r="W176">
        <v>4807237.3</v>
      </c>
      <c r="X176">
        <v>4762861.9000000004</v>
      </c>
      <c r="Y176">
        <v>4718626.5</v>
      </c>
      <c r="Z176">
        <v>602000</v>
      </c>
      <c r="AA176">
        <v>602000</v>
      </c>
      <c r="AB176">
        <v>602000</v>
      </c>
    </row>
    <row r="177" spans="1:28" x14ac:dyDescent="0.25">
      <c r="A177" t="s">
        <v>77</v>
      </c>
      <c r="B177" s="1" t="s">
        <v>78</v>
      </c>
      <c r="C177" t="s">
        <v>10</v>
      </c>
      <c r="D177" s="1" t="s">
        <v>5</v>
      </c>
      <c r="E177" t="s">
        <v>1</v>
      </c>
      <c r="F177" s="1" t="s">
        <v>13</v>
      </c>
      <c r="G177" t="s">
        <v>16</v>
      </c>
      <c r="H177" t="s">
        <v>16</v>
      </c>
      <c r="I177" t="s">
        <v>16</v>
      </c>
      <c r="J177" t="s">
        <v>16</v>
      </c>
      <c r="K177" t="s">
        <v>16</v>
      </c>
      <c r="L177" t="s">
        <v>16</v>
      </c>
      <c r="M177" t="s">
        <v>16</v>
      </c>
      <c r="N177" t="s">
        <v>16</v>
      </c>
      <c r="O177" t="s">
        <v>16</v>
      </c>
      <c r="P177" t="s">
        <v>16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t="s">
        <v>16</v>
      </c>
      <c r="X177" t="s">
        <v>16</v>
      </c>
      <c r="Y177" t="s">
        <v>16</v>
      </c>
      <c r="Z177" t="s">
        <v>16</v>
      </c>
      <c r="AA177" t="s">
        <v>16</v>
      </c>
      <c r="AB177" t="s">
        <v>16</v>
      </c>
    </row>
    <row r="178" spans="1:28" x14ac:dyDescent="0.25">
      <c r="A178" t="s">
        <v>77</v>
      </c>
      <c r="B178" s="1" t="s">
        <v>78</v>
      </c>
      <c r="C178" t="s">
        <v>41</v>
      </c>
      <c r="D178" s="1" t="s">
        <v>22</v>
      </c>
      <c r="E178" t="s">
        <v>19</v>
      </c>
      <c r="F178" s="1" t="s">
        <v>34</v>
      </c>
      <c r="G178">
        <v>4792065</v>
      </c>
      <c r="H178">
        <v>388461.5</v>
      </c>
      <c r="I178">
        <v>8883346.8000000007</v>
      </c>
      <c r="J178">
        <v>6786546.2999999998</v>
      </c>
      <c r="K178">
        <v>20458803.199999999</v>
      </c>
      <c r="L178">
        <v>76520924.200000003</v>
      </c>
      <c r="M178">
        <v>304262959.89999998</v>
      </c>
      <c r="N178">
        <v>526326875</v>
      </c>
      <c r="O178">
        <v>518456769.10000002</v>
      </c>
      <c r="P178">
        <v>428082787.60000002</v>
      </c>
      <c r="Q178">
        <v>207023710.30000001</v>
      </c>
      <c r="R178">
        <v>33292101.899999999</v>
      </c>
      <c r="S178">
        <v>70464376.599999994</v>
      </c>
      <c r="T178">
        <v>267065950.59999999</v>
      </c>
      <c r="U178">
        <v>368483702.69999999</v>
      </c>
      <c r="V178">
        <v>305776085.10000002</v>
      </c>
      <c r="W178">
        <v>266682965.90000001</v>
      </c>
      <c r="X178">
        <v>321356773.30000001</v>
      </c>
      <c r="Y178">
        <v>301170123.19999999</v>
      </c>
      <c r="Z178">
        <v>272781632.30000001</v>
      </c>
      <c r="AA178">
        <v>236037884.69999999</v>
      </c>
      <c r="AB178">
        <v>175060360.90000001</v>
      </c>
    </row>
    <row r="179" spans="1:28" x14ac:dyDescent="0.25">
      <c r="A179" t="s">
        <v>77</v>
      </c>
      <c r="B179" s="1" t="s">
        <v>78</v>
      </c>
      <c r="C179" t="s">
        <v>41</v>
      </c>
      <c r="D179" s="1" t="s">
        <v>22</v>
      </c>
      <c r="E179" t="s">
        <v>30</v>
      </c>
      <c r="F179" s="1" t="s">
        <v>45</v>
      </c>
      <c r="G179">
        <v>342583103.10000002</v>
      </c>
      <c r="H179">
        <v>396017866.10000002</v>
      </c>
      <c r="I179">
        <v>409864401.30000001</v>
      </c>
      <c r="J179">
        <v>409860771.69999999</v>
      </c>
      <c r="K179">
        <v>720978679.79999995</v>
      </c>
      <c r="L179">
        <v>634343303.10000002</v>
      </c>
      <c r="M179">
        <v>285601813.60000002</v>
      </c>
      <c r="N179">
        <v>434486801.69999999</v>
      </c>
      <c r="O179">
        <v>462990338.10000002</v>
      </c>
      <c r="P179">
        <v>484789115.39999998</v>
      </c>
      <c r="Q179">
        <v>424048664.10000002</v>
      </c>
      <c r="R179">
        <v>544520018.10000002</v>
      </c>
      <c r="S179">
        <v>476624579.60000002</v>
      </c>
      <c r="T179">
        <v>864742676.89999998</v>
      </c>
      <c r="U179">
        <v>774651150.39999998</v>
      </c>
      <c r="V179">
        <v>737344696.79999995</v>
      </c>
      <c r="W179">
        <v>826489704.29999995</v>
      </c>
      <c r="X179">
        <v>885266505.89999998</v>
      </c>
      <c r="Y179">
        <v>846681559.29999995</v>
      </c>
      <c r="Z179">
        <v>830853346</v>
      </c>
      <c r="AA179">
        <v>768151658.29999995</v>
      </c>
      <c r="AB179">
        <v>737007197.60000002</v>
      </c>
    </row>
    <row r="180" spans="1:28" x14ac:dyDescent="0.25">
      <c r="A180" t="s">
        <v>77</v>
      </c>
      <c r="B180" s="1" t="s">
        <v>78</v>
      </c>
      <c r="C180" t="s">
        <v>41</v>
      </c>
      <c r="D180" s="1" t="s">
        <v>22</v>
      </c>
      <c r="E180" t="s">
        <v>26</v>
      </c>
      <c r="F180" s="1" t="s">
        <v>27</v>
      </c>
      <c r="G180">
        <v>235632719</v>
      </c>
      <c r="H180">
        <v>272848518.10000002</v>
      </c>
      <c r="I180">
        <v>263632044.09999999</v>
      </c>
      <c r="J180">
        <v>230795912.40000001</v>
      </c>
      <c r="K180">
        <v>243621311.09999999</v>
      </c>
      <c r="L180">
        <v>220519675.09999999</v>
      </c>
      <c r="M180">
        <v>224061175.90000001</v>
      </c>
      <c r="N180">
        <v>233742404.80000001</v>
      </c>
      <c r="O180">
        <v>261990230.19999999</v>
      </c>
      <c r="P180">
        <v>251654712</v>
      </c>
      <c r="Q180">
        <v>266195812.19999999</v>
      </c>
      <c r="R180">
        <v>265227119.59999999</v>
      </c>
      <c r="S180">
        <v>360250796.60000002</v>
      </c>
      <c r="T180">
        <v>306517974.89999998</v>
      </c>
      <c r="U180">
        <v>357583107.5</v>
      </c>
      <c r="V180">
        <v>361667851.30000001</v>
      </c>
      <c r="W180">
        <v>379842104.30000001</v>
      </c>
      <c r="X180">
        <v>403048152.19999999</v>
      </c>
      <c r="Y180">
        <v>429605897.39999998</v>
      </c>
      <c r="Z180">
        <v>413926876.80000001</v>
      </c>
      <c r="AA180">
        <v>403402693.30000001</v>
      </c>
      <c r="AB180">
        <v>382418326.69999999</v>
      </c>
    </row>
    <row r="181" spans="1:28" x14ac:dyDescent="0.25">
      <c r="A181" t="s">
        <v>77</v>
      </c>
      <c r="B181" s="1" t="s">
        <v>78</v>
      </c>
      <c r="C181" t="s">
        <v>41</v>
      </c>
      <c r="D181" s="1" t="s">
        <v>22</v>
      </c>
      <c r="E181" t="s">
        <v>1</v>
      </c>
      <c r="F181" s="1" t="s">
        <v>13</v>
      </c>
      <c r="G181">
        <v>46586887.600000001</v>
      </c>
      <c r="H181">
        <v>66927642.899999999</v>
      </c>
      <c r="I181">
        <v>67218025.900000006</v>
      </c>
      <c r="J181">
        <v>77008710.599999994</v>
      </c>
      <c r="K181">
        <v>151215138.90000001</v>
      </c>
      <c r="L181">
        <v>940029128.39999998</v>
      </c>
      <c r="M181">
        <v>1338325140.0999999</v>
      </c>
      <c r="N181">
        <v>271206442.5</v>
      </c>
      <c r="O181">
        <v>370167062.10000002</v>
      </c>
      <c r="P181">
        <v>1397952246.4000001</v>
      </c>
      <c r="Q181">
        <v>1608602785.9000001</v>
      </c>
      <c r="R181">
        <v>1816094097.3</v>
      </c>
      <c r="S181">
        <v>2776143806.8000002</v>
      </c>
      <c r="T181">
        <v>1202140194.5999999</v>
      </c>
      <c r="U181">
        <v>971057734.70000005</v>
      </c>
      <c r="V181">
        <v>1973102432.2</v>
      </c>
      <c r="W181">
        <v>3592352919.5999999</v>
      </c>
      <c r="X181">
        <v>2127488374.5999999</v>
      </c>
      <c r="Y181">
        <v>1222807619.5999999</v>
      </c>
      <c r="Z181">
        <v>1731752969.5999999</v>
      </c>
      <c r="AA181">
        <v>415884424.60000002</v>
      </c>
      <c r="AB181">
        <v>83363956.400000006</v>
      </c>
    </row>
    <row r="182" spans="1:28" x14ac:dyDescent="0.25">
      <c r="B182" s="1"/>
      <c r="D182" s="1"/>
      <c r="F182" s="1"/>
    </row>
    <row r="183" spans="1:28" x14ac:dyDescent="0.25">
      <c r="B183" s="1"/>
      <c r="D183" s="1"/>
      <c r="F183" s="1"/>
      <c r="Q183">
        <v>2020</v>
      </c>
      <c r="R183">
        <f>Q183+1</f>
        <v>2021</v>
      </c>
      <c r="S183">
        <f t="shared" ref="S183:V183" si="88">R183+1</f>
        <v>2022</v>
      </c>
      <c r="T183">
        <f t="shared" si="88"/>
        <v>2023</v>
      </c>
      <c r="U183">
        <f t="shared" si="88"/>
        <v>2024</v>
      </c>
      <c r="V183">
        <f t="shared" si="88"/>
        <v>2025</v>
      </c>
    </row>
    <row r="184" spans="1:28" x14ac:dyDescent="0.25">
      <c r="B184" s="1"/>
      <c r="D184" s="1"/>
      <c r="F184" s="1"/>
      <c r="P184" s="1" t="s">
        <v>47</v>
      </c>
      <c r="Q184">
        <f>Q176+Q177</f>
        <v>2287180.7000000002</v>
      </c>
      <c r="R184">
        <f t="shared" ref="R184:V184" si="89">R176+R177</f>
        <v>2409446.9</v>
      </c>
      <c r="S184">
        <f t="shared" si="89"/>
        <v>2270724.7999999998</v>
      </c>
      <c r="T184">
        <f t="shared" si="89"/>
        <v>2642500.5</v>
      </c>
      <c r="U184">
        <f t="shared" si="89"/>
        <v>5054498.0999999996</v>
      </c>
      <c r="V184">
        <f t="shared" si="89"/>
        <v>4851612.7</v>
      </c>
      <c r="W184">
        <f>SUM(Q184:V184)</f>
        <v>19515963.699999999</v>
      </c>
      <c r="X184" s="2">
        <f>W184/$W$188</f>
        <v>1.1255775888818402E-3</v>
      </c>
    </row>
    <row r="185" spans="1:28" x14ac:dyDescent="0.25">
      <c r="B185" s="1"/>
      <c r="D185" s="1"/>
      <c r="F185" s="1"/>
      <c r="P185" s="1" t="s">
        <v>48</v>
      </c>
      <c r="Q185">
        <f>Q180-Q176</f>
        <v>263908631.5</v>
      </c>
      <c r="R185">
        <f t="shared" ref="R185:V185" si="90">R180-R176</f>
        <v>262817672.69999999</v>
      </c>
      <c r="S185">
        <f t="shared" si="90"/>
        <v>357980071.80000001</v>
      </c>
      <c r="T185">
        <f t="shared" si="90"/>
        <v>303875474.39999998</v>
      </c>
      <c r="U185">
        <f t="shared" si="90"/>
        <v>352528609.39999998</v>
      </c>
      <c r="V185">
        <f t="shared" si="90"/>
        <v>356816238.60000002</v>
      </c>
      <c r="W185">
        <f t="shared" ref="W185:W187" si="91">SUM(Q185:V185)</f>
        <v>1897926698.4000001</v>
      </c>
      <c r="X185" s="2">
        <f t="shared" ref="X185:X187" si="92">W185/$W$188</f>
        <v>0.10946237602704414</v>
      </c>
    </row>
    <row r="186" spans="1:28" x14ac:dyDescent="0.25">
      <c r="B186" s="1"/>
      <c r="D186" s="1"/>
      <c r="F186" s="1"/>
      <c r="P186" s="1" t="s">
        <v>49</v>
      </c>
      <c r="Q186">
        <f>Q181-Q177</f>
        <v>1608602785.9000001</v>
      </c>
      <c r="R186">
        <f t="shared" ref="R186:V186" si="93">R181-R177</f>
        <v>1816094097.3</v>
      </c>
      <c r="S186">
        <f t="shared" si="93"/>
        <v>2776143806.8000002</v>
      </c>
      <c r="T186">
        <f t="shared" si="93"/>
        <v>1202140194.5999999</v>
      </c>
      <c r="U186">
        <f t="shared" si="93"/>
        <v>971057734.70000005</v>
      </c>
      <c r="V186">
        <f t="shared" si="93"/>
        <v>1973102432.2</v>
      </c>
      <c r="W186">
        <f t="shared" si="91"/>
        <v>10347141051.5</v>
      </c>
      <c r="X186" s="2">
        <f t="shared" si="92"/>
        <v>0.59676838180262037</v>
      </c>
    </row>
    <row r="187" spans="1:28" x14ac:dyDescent="0.25">
      <c r="B187" s="1"/>
      <c r="D187" s="1"/>
      <c r="F187" s="1"/>
      <c r="P187" s="1" t="s">
        <v>50</v>
      </c>
      <c r="Q187">
        <f>Q178+Q179</f>
        <v>631072374.4000001</v>
      </c>
      <c r="R187">
        <f t="shared" ref="R187:V187" si="94">R178+R179</f>
        <v>577812120</v>
      </c>
      <c r="S187">
        <f t="shared" si="94"/>
        <v>547088956.20000005</v>
      </c>
      <c r="T187">
        <f t="shared" si="94"/>
        <v>1131808627.5</v>
      </c>
      <c r="U187">
        <f t="shared" si="94"/>
        <v>1143134853.0999999</v>
      </c>
      <c r="V187">
        <f t="shared" si="94"/>
        <v>1043120781.9</v>
      </c>
      <c r="W187">
        <f t="shared" si="91"/>
        <v>5074037713.1000004</v>
      </c>
      <c r="X187" s="2">
        <f t="shared" si="92"/>
        <v>0.29264366458145363</v>
      </c>
    </row>
    <row r="188" spans="1:28" x14ac:dyDescent="0.25">
      <c r="B188" s="1"/>
      <c r="D188" s="1"/>
      <c r="F188" s="1"/>
      <c r="W188">
        <f>SUM(W184:W187)</f>
        <v>17338621426.700001</v>
      </c>
    </row>
    <row r="189" spans="1:28" x14ac:dyDescent="0.25">
      <c r="B189" s="1"/>
      <c r="D189" s="1"/>
      <c r="F189" s="1"/>
    </row>
    <row r="190" spans="1:28" x14ac:dyDescent="0.25">
      <c r="A190" t="s">
        <v>79</v>
      </c>
      <c r="B190" s="1" t="s">
        <v>80</v>
      </c>
      <c r="C190" t="s">
        <v>10</v>
      </c>
      <c r="D190" s="1" t="s">
        <v>5</v>
      </c>
      <c r="E190" t="s">
        <v>26</v>
      </c>
      <c r="F190" s="1" t="s">
        <v>27</v>
      </c>
      <c r="G190">
        <v>11796519.5</v>
      </c>
      <c r="H190">
        <v>13205582.300000001</v>
      </c>
      <c r="I190">
        <v>17178429.699999999</v>
      </c>
      <c r="J190">
        <v>24829017.100000001</v>
      </c>
      <c r="K190">
        <v>86340496.700000003</v>
      </c>
      <c r="L190">
        <v>77297146.599999994</v>
      </c>
      <c r="M190">
        <v>138105751.80000001</v>
      </c>
      <c r="N190">
        <v>239315597.80000001</v>
      </c>
      <c r="O190">
        <v>325877233.5</v>
      </c>
      <c r="P190">
        <v>510471137.39999998</v>
      </c>
      <c r="Q190">
        <v>774198976.29999995</v>
      </c>
      <c r="R190">
        <v>387699119</v>
      </c>
      <c r="S190">
        <v>995882324.70000005</v>
      </c>
      <c r="T190">
        <v>1056776562.9</v>
      </c>
      <c r="U190">
        <v>1205554554.0999999</v>
      </c>
      <c r="V190">
        <v>1173072834</v>
      </c>
      <c r="W190">
        <v>1145680724.8</v>
      </c>
      <c r="X190">
        <v>1069999347.8</v>
      </c>
      <c r="Y190">
        <v>990550364.39999998</v>
      </c>
      <c r="Z190">
        <v>814849511.39999998</v>
      </c>
      <c r="AA190">
        <v>626362257.5</v>
      </c>
      <c r="AB190">
        <v>550822030.60000002</v>
      </c>
    </row>
    <row r="191" spans="1:28" x14ac:dyDescent="0.25">
      <c r="A191" t="s">
        <v>79</v>
      </c>
      <c r="B191" s="1" t="s">
        <v>80</v>
      </c>
      <c r="C191" t="s">
        <v>10</v>
      </c>
      <c r="D191" s="1" t="s">
        <v>5</v>
      </c>
      <c r="E191" t="s">
        <v>1</v>
      </c>
      <c r="F191" s="1" t="s">
        <v>13</v>
      </c>
      <c r="G191" t="s">
        <v>16</v>
      </c>
      <c r="H191">
        <v>2284272</v>
      </c>
      <c r="I191">
        <v>769498.6</v>
      </c>
      <c r="J191" t="s">
        <v>16</v>
      </c>
      <c r="K191" t="s">
        <v>16</v>
      </c>
      <c r="L191" t="s">
        <v>16</v>
      </c>
      <c r="M191" t="s">
        <v>16</v>
      </c>
      <c r="N191" t="s">
        <v>16</v>
      </c>
      <c r="O191" t="s">
        <v>16</v>
      </c>
      <c r="P191" t="s">
        <v>16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t="s">
        <v>16</v>
      </c>
      <c r="X191" t="s">
        <v>16</v>
      </c>
      <c r="Y191" t="s">
        <v>16</v>
      </c>
      <c r="Z191" t="s">
        <v>16</v>
      </c>
      <c r="AA191" t="s">
        <v>16</v>
      </c>
      <c r="AB191" t="s">
        <v>16</v>
      </c>
    </row>
    <row r="192" spans="1:28" x14ac:dyDescent="0.25">
      <c r="A192" t="s">
        <v>79</v>
      </c>
      <c r="B192" s="1" t="s">
        <v>80</v>
      </c>
      <c r="C192" t="s">
        <v>41</v>
      </c>
      <c r="D192" s="1" t="s">
        <v>22</v>
      </c>
      <c r="E192" t="s">
        <v>19</v>
      </c>
      <c r="F192" s="1" t="s">
        <v>34</v>
      </c>
      <c r="G192">
        <v>26840461.800000001</v>
      </c>
      <c r="H192">
        <v>24089465.199999999</v>
      </c>
      <c r="I192">
        <v>28838903</v>
      </c>
      <c r="J192">
        <v>46104195.399999999</v>
      </c>
      <c r="K192">
        <v>58809751.299999997</v>
      </c>
      <c r="L192">
        <v>66136621.200000003</v>
      </c>
      <c r="M192">
        <v>67936330.200000003</v>
      </c>
      <c r="N192">
        <v>119104192.7</v>
      </c>
      <c r="O192">
        <v>146577525</v>
      </c>
      <c r="P192">
        <v>157310168.90000001</v>
      </c>
      <c r="Q192">
        <v>137242190.30000001</v>
      </c>
      <c r="R192">
        <v>132752434.40000001</v>
      </c>
      <c r="S192">
        <v>93529168.099999994</v>
      </c>
      <c r="T192">
        <v>118119372.3</v>
      </c>
      <c r="U192">
        <v>67300829.200000003</v>
      </c>
      <c r="V192">
        <v>177819294.59999999</v>
      </c>
      <c r="W192">
        <v>337881144.10000002</v>
      </c>
      <c r="X192">
        <v>428291335.5</v>
      </c>
      <c r="Y192">
        <v>533746115.89999998</v>
      </c>
      <c r="Z192">
        <v>543340395.10000002</v>
      </c>
      <c r="AA192">
        <v>459329071.30000001</v>
      </c>
      <c r="AB192">
        <v>315578802.89999998</v>
      </c>
    </row>
    <row r="193" spans="1:28" x14ac:dyDescent="0.25">
      <c r="A193" t="s">
        <v>79</v>
      </c>
      <c r="B193" s="1" t="s">
        <v>80</v>
      </c>
      <c r="C193" t="s">
        <v>41</v>
      </c>
      <c r="D193" s="1" t="s">
        <v>22</v>
      </c>
      <c r="E193" t="s">
        <v>30</v>
      </c>
      <c r="F193" s="1" t="s">
        <v>45</v>
      </c>
      <c r="G193">
        <v>145727409.30000001</v>
      </c>
      <c r="H193">
        <v>168326124</v>
      </c>
      <c r="I193">
        <v>171970044.69999999</v>
      </c>
      <c r="J193">
        <v>184781730.90000001</v>
      </c>
      <c r="K193">
        <v>195936402.09999999</v>
      </c>
      <c r="L193">
        <v>193003023.40000001</v>
      </c>
      <c r="M193">
        <v>199356384.80000001</v>
      </c>
      <c r="N193">
        <v>290604549.19999999</v>
      </c>
      <c r="O193">
        <v>597880647.79999995</v>
      </c>
      <c r="P193">
        <v>935966878.29999995</v>
      </c>
      <c r="Q193">
        <v>870311669.20000005</v>
      </c>
      <c r="R193">
        <v>1056010657</v>
      </c>
      <c r="S193">
        <v>1080403069.2</v>
      </c>
      <c r="T193">
        <v>1217605011.2</v>
      </c>
      <c r="U193">
        <v>1583398751.9000001</v>
      </c>
      <c r="V193">
        <v>1916996413.5</v>
      </c>
      <c r="W193">
        <v>1349704139.8</v>
      </c>
      <c r="X193">
        <v>1221562876.2</v>
      </c>
      <c r="Y193">
        <v>1161439273.5999999</v>
      </c>
      <c r="Z193">
        <v>1283662493.5999999</v>
      </c>
      <c r="AA193">
        <v>1357004155.2</v>
      </c>
      <c r="AB193">
        <v>1326047858.5999999</v>
      </c>
    </row>
    <row r="194" spans="1:28" x14ac:dyDescent="0.25">
      <c r="A194" t="s">
        <v>79</v>
      </c>
      <c r="B194" s="1" t="s">
        <v>80</v>
      </c>
      <c r="C194" t="s">
        <v>41</v>
      </c>
      <c r="D194" s="1" t="s">
        <v>22</v>
      </c>
      <c r="E194" t="s">
        <v>26</v>
      </c>
      <c r="F194" s="1" t="s">
        <v>27</v>
      </c>
      <c r="G194">
        <v>202163620.90000001</v>
      </c>
      <c r="H194">
        <v>206910947.19999999</v>
      </c>
      <c r="I194">
        <v>270926790.80000001</v>
      </c>
      <c r="J194">
        <v>218122663.40000001</v>
      </c>
      <c r="K194">
        <v>281977419.80000001</v>
      </c>
      <c r="L194">
        <v>264589098.40000001</v>
      </c>
      <c r="M194">
        <v>320271018.89999998</v>
      </c>
      <c r="N194">
        <v>493838293</v>
      </c>
      <c r="O194">
        <v>654335996.20000005</v>
      </c>
      <c r="P194">
        <v>788490791.39999998</v>
      </c>
      <c r="Q194">
        <v>1051628929</v>
      </c>
      <c r="R194">
        <v>424327754</v>
      </c>
      <c r="S194">
        <v>1215213008.8</v>
      </c>
      <c r="T194">
        <v>1502827920.4000001</v>
      </c>
      <c r="U194">
        <v>1549619356.2</v>
      </c>
      <c r="V194">
        <v>1510574391.5999999</v>
      </c>
      <c r="W194">
        <v>1480333532.0999999</v>
      </c>
      <c r="X194">
        <v>1404251920.0999999</v>
      </c>
      <c r="Y194">
        <v>1304798685.5999999</v>
      </c>
      <c r="Z194">
        <v>1114728182</v>
      </c>
      <c r="AA194">
        <v>917782537.39999998</v>
      </c>
      <c r="AB194">
        <v>833960050.10000002</v>
      </c>
    </row>
    <row r="195" spans="1:28" x14ac:dyDescent="0.25">
      <c r="A195" t="s">
        <v>79</v>
      </c>
      <c r="B195" s="1" t="s">
        <v>80</v>
      </c>
      <c r="C195" t="s">
        <v>41</v>
      </c>
      <c r="D195" s="1" t="s">
        <v>22</v>
      </c>
      <c r="E195" t="s">
        <v>1</v>
      </c>
      <c r="F195" s="1" t="s">
        <v>13</v>
      </c>
      <c r="G195">
        <v>2456000</v>
      </c>
      <c r="H195">
        <v>11476795</v>
      </c>
      <c r="I195">
        <v>32732311.100000001</v>
      </c>
      <c r="J195">
        <v>48161276.299999997</v>
      </c>
      <c r="K195">
        <v>752313224</v>
      </c>
      <c r="L195">
        <v>222308162.90000001</v>
      </c>
      <c r="M195">
        <v>251442650.90000001</v>
      </c>
      <c r="N195">
        <v>389508763.39999998</v>
      </c>
      <c r="O195">
        <v>1059658401.7</v>
      </c>
      <c r="P195">
        <v>2256312545.9000001</v>
      </c>
      <c r="Q195">
        <v>538004233.29999995</v>
      </c>
      <c r="R195">
        <v>601088088.79999995</v>
      </c>
      <c r="S195">
        <v>664969177.29999995</v>
      </c>
      <c r="T195">
        <v>683471607.79999995</v>
      </c>
      <c r="U195">
        <v>2640893575.8000002</v>
      </c>
      <c r="V195">
        <v>893031365.5</v>
      </c>
      <c r="W195">
        <v>903014142.60000002</v>
      </c>
      <c r="X195">
        <v>866335391</v>
      </c>
      <c r="Y195">
        <v>1425362646</v>
      </c>
      <c r="Z195">
        <v>366061585.39999998</v>
      </c>
      <c r="AA195">
        <v>730867870.89999998</v>
      </c>
      <c r="AB195">
        <v>669044118.29999995</v>
      </c>
    </row>
    <row r="196" spans="1:28" x14ac:dyDescent="0.25">
      <c r="B196" s="1"/>
      <c r="C196" t="s">
        <v>115</v>
      </c>
      <c r="D196" s="1" t="s">
        <v>116</v>
      </c>
      <c r="E196" t="s">
        <v>30</v>
      </c>
      <c r="F196" s="1" t="s">
        <v>45</v>
      </c>
      <c r="T196">
        <v>16379634</v>
      </c>
      <c r="U196">
        <v>27969760</v>
      </c>
      <c r="V196">
        <v>88374364</v>
      </c>
    </row>
    <row r="197" spans="1:28" x14ac:dyDescent="0.25">
      <c r="B197" s="1"/>
      <c r="D197" s="1"/>
      <c r="F197" s="1"/>
    </row>
    <row r="198" spans="1:28" x14ac:dyDescent="0.25">
      <c r="B198" s="1"/>
      <c r="D198" s="1"/>
      <c r="F198" s="1"/>
      <c r="Q198">
        <v>2020</v>
      </c>
      <c r="R198">
        <f>Q198+1</f>
        <v>2021</v>
      </c>
      <c r="S198">
        <f t="shared" ref="S198:V198" si="95">R198+1</f>
        <v>2022</v>
      </c>
      <c r="T198">
        <f t="shared" si="95"/>
        <v>2023</v>
      </c>
      <c r="U198">
        <f t="shared" si="95"/>
        <v>2024</v>
      </c>
      <c r="V198">
        <f t="shared" si="95"/>
        <v>2025</v>
      </c>
    </row>
    <row r="199" spans="1:28" x14ac:dyDescent="0.25">
      <c r="B199" s="1"/>
      <c r="D199" s="1"/>
      <c r="F199" s="1"/>
      <c r="P199" s="1" t="s">
        <v>47</v>
      </c>
      <c r="Q199">
        <f>Q190+Q191</f>
        <v>774198976.29999995</v>
      </c>
      <c r="R199">
        <f t="shared" ref="R199:V199" si="96">R190+R191</f>
        <v>387699119</v>
      </c>
      <c r="S199">
        <f t="shared" si="96"/>
        <v>995882324.70000005</v>
      </c>
      <c r="T199">
        <f t="shared" si="96"/>
        <v>1056776562.9</v>
      </c>
      <c r="U199">
        <f t="shared" si="96"/>
        <v>1205554554.0999999</v>
      </c>
      <c r="V199">
        <f t="shared" si="96"/>
        <v>1173072834</v>
      </c>
      <c r="W199">
        <f>SUM(Q199:V199)</f>
        <v>5593184371</v>
      </c>
      <c r="X199" s="2">
        <f>W199/$W$203</f>
        <v>0.25742848881655583</v>
      </c>
    </row>
    <row r="200" spans="1:28" x14ac:dyDescent="0.25">
      <c r="B200" s="1"/>
      <c r="D200" s="1"/>
      <c r="F200" s="1"/>
      <c r="P200" s="1" t="s">
        <v>48</v>
      </c>
      <c r="Q200">
        <f>Q194-Q190</f>
        <v>277429952.70000005</v>
      </c>
      <c r="R200">
        <f t="shared" ref="R200:V200" si="97">R194-R190</f>
        <v>36628635</v>
      </c>
      <c r="S200">
        <f t="shared" si="97"/>
        <v>219330684.0999999</v>
      </c>
      <c r="T200">
        <f t="shared" si="97"/>
        <v>446051357.50000012</v>
      </c>
      <c r="U200">
        <f t="shared" si="97"/>
        <v>344064802.10000014</v>
      </c>
      <c r="V200">
        <f t="shared" si="97"/>
        <v>337501557.5999999</v>
      </c>
      <c r="W200">
        <f t="shared" ref="W200:W202" si="98">SUM(Q200:V200)</f>
        <v>1661006989</v>
      </c>
      <c r="X200" s="2">
        <f t="shared" ref="X200:X202" si="99">W200/$W$203</f>
        <v>7.6448493510961987E-2</v>
      </c>
    </row>
    <row r="201" spans="1:28" x14ac:dyDescent="0.25">
      <c r="B201" s="1"/>
      <c r="D201" s="1"/>
      <c r="F201" s="1"/>
      <c r="P201" s="1" t="s">
        <v>49</v>
      </c>
      <c r="Q201">
        <f>Q195-Q191</f>
        <v>538004233.29999995</v>
      </c>
      <c r="R201">
        <f t="shared" ref="R201:S201" si="100">R195-R191</f>
        <v>601088088.79999995</v>
      </c>
      <c r="S201">
        <f t="shared" si="100"/>
        <v>664969177.29999995</v>
      </c>
      <c r="T201">
        <f>T195-T191+T196</f>
        <v>699851241.79999995</v>
      </c>
      <c r="U201">
        <f t="shared" ref="U201:V201" si="101">U195-U191+U196</f>
        <v>2668863335.8000002</v>
      </c>
      <c r="V201">
        <f t="shared" si="101"/>
        <v>981405729.5</v>
      </c>
      <c r="W201">
        <f t="shared" si="98"/>
        <v>6154181806.5</v>
      </c>
      <c r="X201" s="2">
        <f t="shared" si="99"/>
        <v>0.28324861425341996</v>
      </c>
    </row>
    <row r="202" spans="1:28" x14ac:dyDescent="0.25">
      <c r="B202" s="1"/>
      <c r="D202" s="1"/>
      <c r="F202" s="1"/>
      <c r="P202" s="1" t="s">
        <v>50</v>
      </c>
      <c r="Q202">
        <f>Q192+Q193</f>
        <v>1007553859.5</v>
      </c>
      <c r="R202">
        <f t="shared" ref="R202:S202" si="102">R192+R193</f>
        <v>1188763091.4000001</v>
      </c>
      <c r="S202">
        <f t="shared" si="102"/>
        <v>1173932237.3</v>
      </c>
      <c r="T202">
        <f>T192+T193-T196</f>
        <v>1319344749.5</v>
      </c>
      <c r="U202">
        <f t="shared" ref="U202:V202" si="103">U192+U193-U196</f>
        <v>1622729821.1000001</v>
      </c>
      <c r="V202">
        <f t="shared" si="103"/>
        <v>2006441344.0999999</v>
      </c>
      <c r="W202">
        <f t="shared" si="98"/>
        <v>8318765102.8999996</v>
      </c>
      <c r="X202" s="2">
        <f t="shared" si="99"/>
        <v>0.38287440341906215</v>
      </c>
    </row>
    <row r="203" spans="1:28" x14ac:dyDescent="0.25">
      <c r="B203" s="1"/>
      <c r="D203" s="1"/>
      <c r="F203" s="1"/>
      <c r="W203">
        <f>SUM(W199:W202)</f>
        <v>21727138269.400002</v>
      </c>
    </row>
    <row r="204" spans="1:28" x14ac:dyDescent="0.25">
      <c r="B204" s="1"/>
      <c r="D204" s="1"/>
      <c r="F204" s="1"/>
    </row>
    <row r="205" spans="1:28" x14ac:dyDescent="0.25">
      <c r="A205" t="s">
        <v>81</v>
      </c>
      <c r="B205" s="1" t="s">
        <v>82</v>
      </c>
      <c r="C205" t="s">
        <v>10</v>
      </c>
      <c r="D205" s="1" t="s">
        <v>5</v>
      </c>
      <c r="E205" t="s">
        <v>26</v>
      </c>
      <c r="F205" s="1" t="s">
        <v>27</v>
      </c>
      <c r="G205">
        <v>1520194.6</v>
      </c>
      <c r="H205">
        <v>28612608.800000001</v>
      </c>
      <c r="I205">
        <v>41652679.600000001</v>
      </c>
      <c r="J205">
        <v>49651634.899999999</v>
      </c>
      <c r="K205">
        <v>67840317.400000006</v>
      </c>
      <c r="L205">
        <v>94664692.200000003</v>
      </c>
      <c r="M205">
        <v>108734478.7</v>
      </c>
      <c r="N205">
        <v>166299842.59999999</v>
      </c>
      <c r="O205">
        <v>234808189.09999999</v>
      </c>
      <c r="P205">
        <v>235431835.19999999</v>
      </c>
      <c r="Q205">
        <v>69596577.799999997</v>
      </c>
      <c r="R205">
        <v>31511330.899999999</v>
      </c>
      <c r="S205">
        <v>0</v>
      </c>
      <c r="T205">
        <v>736000</v>
      </c>
      <c r="U205">
        <v>1187221141.4000001</v>
      </c>
      <c r="V205">
        <v>1206326021.7</v>
      </c>
      <c r="W205">
        <v>1136842007.0999999</v>
      </c>
      <c r="X205">
        <v>814911506.5</v>
      </c>
      <c r="Y205">
        <v>779296898.70000005</v>
      </c>
      <c r="Z205">
        <v>737867497.60000002</v>
      </c>
      <c r="AA205">
        <v>650595348.5</v>
      </c>
      <c r="AB205">
        <v>475869709.30000001</v>
      </c>
    </row>
    <row r="206" spans="1:28" x14ac:dyDescent="0.25">
      <c r="A206" t="s">
        <v>81</v>
      </c>
      <c r="B206" s="1" t="s">
        <v>82</v>
      </c>
      <c r="C206" t="s">
        <v>10</v>
      </c>
      <c r="D206" s="1" t="s">
        <v>5</v>
      </c>
      <c r="E206" t="s">
        <v>1</v>
      </c>
      <c r="F206" s="1" t="s">
        <v>13</v>
      </c>
      <c r="G206" t="s">
        <v>16</v>
      </c>
      <c r="H206" t="s">
        <v>16</v>
      </c>
      <c r="I206" t="s">
        <v>16</v>
      </c>
      <c r="J206" t="s">
        <v>16</v>
      </c>
      <c r="K206" t="s">
        <v>16</v>
      </c>
      <c r="L206" t="s">
        <v>16</v>
      </c>
      <c r="M206">
        <v>7500000</v>
      </c>
      <c r="N206">
        <v>8456000</v>
      </c>
      <c r="O206">
        <v>10581000</v>
      </c>
      <c r="P206">
        <v>9708000</v>
      </c>
      <c r="Q206">
        <v>10355000</v>
      </c>
      <c r="R206">
        <v>2646000</v>
      </c>
      <c r="S206">
        <v>2438000</v>
      </c>
      <c r="T206">
        <v>2229000</v>
      </c>
      <c r="U206">
        <v>14960210.5</v>
      </c>
      <c r="V206">
        <v>14632210.5</v>
      </c>
      <c r="W206">
        <v>14300210.5</v>
      </c>
      <c r="X206">
        <v>13967210.5</v>
      </c>
      <c r="Y206">
        <v>13635210.5</v>
      </c>
      <c r="Z206">
        <v>882210.5</v>
      </c>
      <c r="AA206">
        <v>862210.5</v>
      </c>
      <c r="AB206">
        <v>842210.5</v>
      </c>
    </row>
    <row r="207" spans="1:28" x14ac:dyDescent="0.25">
      <c r="A207" t="s">
        <v>81</v>
      </c>
      <c r="B207" s="1" t="s">
        <v>82</v>
      </c>
      <c r="C207" t="s">
        <v>41</v>
      </c>
      <c r="D207" s="1" t="s">
        <v>22</v>
      </c>
      <c r="E207" t="s">
        <v>19</v>
      </c>
      <c r="F207" s="1" t="s">
        <v>34</v>
      </c>
      <c r="G207">
        <v>5781250.2000000002</v>
      </c>
      <c r="H207">
        <v>5085409.4000000004</v>
      </c>
      <c r="I207">
        <v>3492613.8</v>
      </c>
      <c r="J207">
        <v>1476975.2</v>
      </c>
      <c r="K207">
        <v>37990.800000000003</v>
      </c>
      <c r="L207">
        <v>34978.1</v>
      </c>
      <c r="M207">
        <v>59772.5</v>
      </c>
      <c r="N207">
        <v>37441.9</v>
      </c>
      <c r="O207">
        <v>67969.399999999994</v>
      </c>
      <c r="P207">
        <v>694986.7</v>
      </c>
      <c r="Q207">
        <v>221497.7</v>
      </c>
      <c r="R207">
        <v>115389.8</v>
      </c>
      <c r="S207">
        <v>2679182.6</v>
      </c>
      <c r="T207">
        <v>7757495.2999999998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</row>
    <row r="208" spans="1:28" x14ac:dyDescent="0.25">
      <c r="A208" t="s">
        <v>81</v>
      </c>
      <c r="B208" s="1" t="s">
        <v>82</v>
      </c>
      <c r="C208" t="s">
        <v>41</v>
      </c>
      <c r="D208" s="1" t="s">
        <v>22</v>
      </c>
      <c r="E208" t="s">
        <v>30</v>
      </c>
      <c r="F208" s="1" t="s">
        <v>45</v>
      </c>
      <c r="G208">
        <v>70997312.299999997</v>
      </c>
      <c r="H208">
        <v>89751389.900000006</v>
      </c>
      <c r="I208">
        <v>91803580.299999997</v>
      </c>
      <c r="J208">
        <v>90406265.400000006</v>
      </c>
      <c r="K208">
        <v>92472798.400000006</v>
      </c>
      <c r="L208">
        <v>86197360.200000003</v>
      </c>
      <c r="M208">
        <v>89091316.700000003</v>
      </c>
      <c r="N208">
        <v>90996530.700000003</v>
      </c>
      <c r="O208">
        <v>97671220.700000003</v>
      </c>
      <c r="P208">
        <v>98229133.400000006</v>
      </c>
      <c r="Q208">
        <v>100556183</v>
      </c>
      <c r="R208">
        <v>110766172</v>
      </c>
      <c r="S208">
        <v>114051013.09999999</v>
      </c>
      <c r="T208">
        <v>123226064.90000001</v>
      </c>
      <c r="U208">
        <v>148398200.90000001</v>
      </c>
      <c r="V208">
        <v>157996382.40000001</v>
      </c>
      <c r="W208">
        <v>158539832.90000001</v>
      </c>
      <c r="X208">
        <v>162692711</v>
      </c>
      <c r="Y208">
        <v>166951993.19999999</v>
      </c>
      <c r="Z208">
        <v>168507660.40000001</v>
      </c>
      <c r="AA208">
        <v>166188312.80000001</v>
      </c>
      <c r="AB208">
        <v>160505020.5</v>
      </c>
    </row>
    <row r="209" spans="1:28" x14ac:dyDescent="0.25">
      <c r="A209" t="s">
        <v>81</v>
      </c>
      <c r="B209" s="1" t="s">
        <v>82</v>
      </c>
      <c r="C209" t="s">
        <v>41</v>
      </c>
      <c r="D209" s="1" t="s">
        <v>22</v>
      </c>
      <c r="E209" t="s">
        <v>26</v>
      </c>
      <c r="F209" s="1" t="s">
        <v>27</v>
      </c>
      <c r="G209">
        <v>15687755.5</v>
      </c>
      <c r="H209">
        <v>69193314.200000003</v>
      </c>
      <c r="I209">
        <v>65925861.200000003</v>
      </c>
      <c r="J209">
        <v>89909938.400000006</v>
      </c>
      <c r="K209">
        <v>125059518.90000001</v>
      </c>
      <c r="L209">
        <v>152742756.80000001</v>
      </c>
      <c r="M209">
        <v>185441724.40000001</v>
      </c>
      <c r="N209">
        <v>271837428</v>
      </c>
      <c r="O209">
        <v>352639596.89999998</v>
      </c>
      <c r="P209">
        <v>370406194.5</v>
      </c>
      <c r="Q209">
        <v>194504634.30000001</v>
      </c>
      <c r="R209">
        <v>158838299.09999999</v>
      </c>
      <c r="S209">
        <v>118305383.09999999</v>
      </c>
      <c r="T209">
        <v>149059976.5</v>
      </c>
      <c r="U209">
        <v>1465920401.5</v>
      </c>
      <c r="V209">
        <v>1480868601.5</v>
      </c>
      <c r="W209">
        <v>1302532961.4000001</v>
      </c>
      <c r="X209">
        <v>978952693.5</v>
      </c>
      <c r="Y209">
        <v>921823641.79999995</v>
      </c>
      <c r="Z209">
        <v>872934579.5</v>
      </c>
      <c r="AA209">
        <v>771064448.60000002</v>
      </c>
      <c r="AB209">
        <v>582371760.5</v>
      </c>
    </row>
    <row r="210" spans="1:28" x14ac:dyDescent="0.25">
      <c r="A210" t="s">
        <v>81</v>
      </c>
      <c r="B210" s="1" t="s">
        <v>82</v>
      </c>
      <c r="C210" t="s">
        <v>41</v>
      </c>
      <c r="D210" s="1" t="s">
        <v>22</v>
      </c>
      <c r="E210" t="s">
        <v>1</v>
      </c>
      <c r="F210" s="1" t="s">
        <v>13</v>
      </c>
      <c r="G210">
        <v>3980.7</v>
      </c>
      <c r="H210">
        <v>66226.600000000006</v>
      </c>
      <c r="I210">
        <v>92505.3</v>
      </c>
      <c r="J210">
        <v>1067792.2</v>
      </c>
      <c r="K210">
        <v>4910000</v>
      </c>
      <c r="L210">
        <v>10087641.4</v>
      </c>
      <c r="M210">
        <v>101326323.40000001</v>
      </c>
      <c r="N210">
        <v>118476648.2</v>
      </c>
      <c r="O210">
        <v>205226005.80000001</v>
      </c>
      <c r="P210">
        <v>341218083.5</v>
      </c>
      <c r="Q210">
        <v>359451481.89999998</v>
      </c>
      <c r="R210">
        <v>403092095.89999998</v>
      </c>
      <c r="S210">
        <v>231547074.90000001</v>
      </c>
      <c r="T210">
        <v>385292989.5</v>
      </c>
      <c r="U210">
        <v>334626764.19999999</v>
      </c>
      <c r="V210">
        <v>477571483.19999999</v>
      </c>
      <c r="W210">
        <v>238396999.80000001</v>
      </c>
      <c r="X210">
        <v>190144884.59999999</v>
      </c>
      <c r="Y210">
        <v>128705804.59999999</v>
      </c>
      <c r="Z210">
        <v>81342781.700000003</v>
      </c>
      <c r="AA210">
        <v>94054916.700000003</v>
      </c>
      <c r="AB210">
        <v>26200563.600000001</v>
      </c>
    </row>
    <row r="211" spans="1:28" x14ac:dyDescent="0.25">
      <c r="B211" s="1"/>
      <c r="D211" s="1"/>
      <c r="F211" s="1"/>
    </row>
    <row r="212" spans="1:28" x14ac:dyDescent="0.25">
      <c r="B212" s="1"/>
      <c r="D212" s="1"/>
      <c r="F212" s="1"/>
      <c r="Q212">
        <v>2020</v>
      </c>
      <c r="R212">
        <f>Q212+1</f>
        <v>2021</v>
      </c>
      <c r="S212">
        <f t="shared" ref="S212:V212" si="104">R212+1</f>
        <v>2022</v>
      </c>
      <c r="T212">
        <f t="shared" si="104"/>
        <v>2023</v>
      </c>
      <c r="U212">
        <f t="shared" si="104"/>
        <v>2024</v>
      </c>
      <c r="V212">
        <f t="shared" si="104"/>
        <v>2025</v>
      </c>
    </row>
    <row r="213" spans="1:28" x14ac:dyDescent="0.25">
      <c r="B213" s="1"/>
      <c r="D213" s="1"/>
      <c r="F213" s="1"/>
      <c r="P213" s="1" t="s">
        <v>47</v>
      </c>
      <c r="Q213">
        <f>Q205+Q206</f>
        <v>79951577.799999997</v>
      </c>
      <c r="R213">
        <f t="shared" ref="R213:V213" si="105">R205+R206</f>
        <v>34157330.899999999</v>
      </c>
      <c r="S213">
        <f t="shared" si="105"/>
        <v>2438000</v>
      </c>
      <c r="T213">
        <f t="shared" si="105"/>
        <v>2965000</v>
      </c>
      <c r="U213">
        <f t="shared" si="105"/>
        <v>1202181351.9000001</v>
      </c>
      <c r="V213">
        <f t="shared" si="105"/>
        <v>1220958232.2</v>
      </c>
      <c r="W213">
        <f>SUM(Q213:V213)</f>
        <v>2542651492.8000002</v>
      </c>
      <c r="X213" s="2">
        <f>W213/$W$217</f>
        <v>0.38968754109947573</v>
      </c>
    </row>
    <row r="214" spans="1:28" x14ac:dyDescent="0.25">
      <c r="B214" s="1"/>
      <c r="D214" s="1"/>
      <c r="F214" s="1"/>
      <c r="P214" s="1" t="s">
        <v>48</v>
      </c>
      <c r="Q214">
        <f>Q209-Q205</f>
        <v>124908056.50000001</v>
      </c>
      <c r="R214">
        <f t="shared" ref="R214:V214" si="106">R209-R205</f>
        <v>127326968.19999999</v>
      </c>
      <c r="S214">
        <f t="shared" si="106"/>
        <v>118305383.09999999</v>
      </c>
      <c r="T214">
        <f t="shared" si="106"/>
        <v>148323976.5</v>
      </c>
      <c r="U214">
        <f t="shared" si="106"/>
        <v>278699260.0999999</v>
      </c>
      <c r="V214">
        <f t="shared" si="106"/>
        <v>274542579.79999995</v>
      </c>
      <c r="W214">
        <f t="shared" ref="W214:W216" si="107">SUM(Q214:V214)</f>
        <v>1072106224.1999998</v>
      </c>
      <c r="X214" s="2">
        <f t="shared" ref="X214:X216" si="108">W214/$W$217</f>
        <v>0.16431132598745155</v>
      </c>
    </row>
    <row r="215" spans="1:28" x14ac:dyDescent="0.25">
      <c r="B215" s="1"/>
      <c r="D215" s="1"/>
      <c r="F215" s="1"/>
      <c r="P215" s="1" t="s">
        <v>49</v>
      </c>
      <c r="Q215">
        <f>Q210-Q206</f>
        <v>349096481.89999998</v>
      </c>
      <c r="R215">
        <f t="shared" ref="R215:V215" si="109">R210-R206</f>
        <v>400446095.89999998</v>
      </c>
      <c r="S215">
        <f t="shared" si="109"/>
        <v>229109074.90000001</v>
      </c>
      <c r="T215">
        <f t="shared" si="109"/>
        <v>383063989.5</v>
      </c>
      <c r="U215">
        <f t="shared" si="109"/>
        <v>319666553.69999999</v>
      </c>
      <c r="V215">
        <f t="shared" si="109"/>
        <v>462939272.69999999</v>
      </c>
      <c r="W215">
        <f t="shared" si="107"/>
        <v>2144321468.5999999</v>
      </c>
      <c r="X215" s="2">
        <f t="shared" si="108"/>
        <v>0.32863936044391218</v>
      </c>
    </row>
    <row r="216" spans="1:28" x14ac:dyDescent="0.25">
      <c r="B216" s="1"/>
      <c r="D216" s="1"/>
      <c r="F216" s="1"/>
      <c r="P216" s="1" t="s">
        <v>50</v>
      </c>
      <c r="Q216">
        <f>Q207+Q208</f>
        <v>100777680.7</v>
      </c>
      <c r="R216">
        <f t="shared" ref="R216:V216" si="110">R207+R208</f>
        <v>110881561.8</v>
      </c>
      <c r="S216">
        <f t="shared" si="110"/>
        <v>116730195.69999999</v>
      </c>
      <c r="T216">
        <f t="shared" si="110"/>
        <v>130983560.2</v>
      </c>
      <c r="U216">
        <f t="shared" si="110"/>
        <v>148398200.90000001</v>
      </c>
      <c r="V216">
        <f t="shared" si="110"/>
        <v>157996382.40000001</v>
      </c>
      <c r="W216">
        <f t="shared" si="107"/>
        <v>765767581.69999993</v>
      </c>
      <c r="X216" s="2">
        <f t="shared" si="108"/>
        <v>0.11736177246916048</v>
      </c>
    </row>
    <row r="217" spans="1:28" x14ac:dyDescent="0.25">
      <c r="B217" s="1"/>
      <c r="D217" s="1"/>
      <c r="F217" s="1"/>
      <c r="W217">
        <f>SUM(W213:W216)</f>
        <v>6524846767.3000002</v>
      </c>
    </row>
    <row r="218" spans="1:28" x14ac:dyDescent="0.25">
      <c r="B218" s="1"/>
      <c r="D218" s="1"/>
      <c r="F218" s="1"/>
    </row>
    <row r="219" spans="1:28" x14ac:dyDescent="0.25">
      <c r="A219" t="s">
        <v>83</v>
      </c>
      <c r="B219" s="1" t="s">
        <v>84</v>
      </c>
      <c r="C219" t="s">
        <v>10</v>
      </c>
      <c r="D219" s="1" t="s">
        <v>5</v>
      </c>
      <c r="E219" t="s">
        <v>26</v>
      </c>
      <c r="F219" s="1" t="s">
        <v>27</v>
      </c>
      <c r="G219">
        <v>450692.7</v>
      </c>
      <c r="H219">
        <v>961400.3</v>
      </c>
      <c r="I219">
        <v>1923386.1</v>
      </c>
      <c r="J219">
        <v>3842993.3</v>
      </c>
      <c r="K219">
        <v>4887369.7</v>
      </c>
      <c r="L219">
        <v>11755298.800000001</v>
      </c>
      <c r="M219">
        <v>13779784.4</v>
      </c>
      <c r="N219">
        <v>15995392.1</v>
      </c>
      <c r="O219">
        <v>13289773.300000001</v>
      </c>
      <c r="P219">
        <v>14964709.9</v>
      </c>
      <c r="Q219">
        <v>17326340.600000001</v>
      </c>
      <c r="R219">
        <v>21945381.5</v>
      </c>
      <c r="S219">
        <v>22502629.600000001</v>
      </c>
      <c r="T219">
        <v>21132942</v>
      </c>
      <c r="U219">
        <v>21551588.600000001</v>
      </c>
      <c r="V219">
        <v>21259718.899999999</v>
      </c>
      <c r="W219">
        <v>20956230.600000001</v>
      </c>
      <c r="X219">
        <v>27811084.300000001</v>
      </c>
      <c r="Y219">
        <v>27409886</v>
      </c>
      <c r="Z219">
        <v>23775151.300000001</v>
      </c>
      <c r="AA219">
        <v>20229587.300000001</v>
      </c>
      <c r="AB219">
        <v>14560256.9</v>
      </c>
    </row>
    <row r="220" spans="1:28" x14ac:dyDescent="0.25">
      <c r="A220" t="s">
        <v>83</v>
      </c>
      <c r="B220" s="1" t="s">
        <v>84</v>
      </c>
      <c r="C220" t="s">
        <v>10</v>
      </c>
      <c r="D220" s="1" t="s">
        <v>5</v>
      </c>
      <c r="E220" t="s">
        <v>1</v>
      </c>
      <c r="F220" s="1" t="s">
        <v>13</v>
      </c>
      <c r="G220" t="s">
        <v>16</v>
      </c>
      <c r="H220" t="s">
        <v>16</v>
      </c>
      <c r="I220" t="s">
        <v>16</v>
      </c>
      <c r="J220" t="s">
        <v>16</v>
      </c>
      <c r="K220" t="s">
        <v>16</v>
      </c>
      <c r="L220" t="s">
        <v>16</v>
      </c>
      <c r="M220" t="s">
        <v>16</v>
      </c>
      <c r="N220" t="s">
        <v>16</v>
      </c>
      <c r="O220" t="s">
        <v>16</v>
      </c>
      <c r="P220" t="s">
        <v>16</v>
      </c>
      <c r="Q220" t="s">
        <v>16</v>
      </c>
      <c r="R220" t="s">
        <v>16</v>
      </c>
      <c r="S220" t="s">
        <v>16</v>
      </c>
      <c r="T220" t="s">
        <v>16</v>
      </c>
      <c r="U220" t="s">
        <v>16</v>
      </c>
      <c r="V220" t="s">
        <v>16</v>
      </c>
      <c r="W220" t="s">
        <v>16</v>
      </c>
      <c r="X220" t="s">
        <v>16</v>
      </c>
      <c r="Y220" t="s">
        <v>16</v>
      </c>
      <c r="Z220" t="s">
        <v>16</v>
      </c>
      <c r="AA220" t="s">
        <v>16</v>
      </c>
      <c r="AB220" t="s">
        <v>16</v>
      </c>
    </row>
    <row r="221" spans="1:28" x14ac:dyDescent="0.25">
      <c r="A221" t="s">
        <v>83</v>
      </c>
      <c r="B221" s="1" t="s">
        <v>84</v>
      </c>
      <c r="C221" t="s">
        <v>41</v>
      </c>
      <c r="D221" s="1" t="s">
        <v>22</v>
      </c>
      <c r="E221" t="s">
        <v>19</v>
      </c>
      <c r="F221" s="1" t="s">
        <v>34</v>
      </c>
      <c r="G221">
        <v>340804.4</v>
      </c>
      <c r="H221">
        <v>887711.3</v>
      </c>
      <c r="I221">
        <v>4071152.4</v>
      </c>
      <c r="J221">
        <v>8293469.2999999998</v>
      </c>
      <c r="K221">
        <v>25361135.399999999</v>
      </c>
      <c r="L221">
        <v>24320983.399999999</v>
      </c>
      <c r="M221">
        <v>24898728.300000001</v>
      </c>
      <c r="N221">
        <v>21834197</v>
      </c>
      <c r="O221">
        <v>28984720.399999999</v>
      </c>
      <c r="P221">
        <v>17334598.5</v>
      </c>
      <c r="Q221">
        <v>24948439.800000001</v>
      </c>
      <c r="R221">
        <v>26417147.600000001</v>
      </c>
      <c r="S221">
        <v>32827347.600000001</v>
      </c>
      <c r="T221">
        <v>40009465.5</v>
      </c>
      <c r="U221">
        <v>31004642.199999999</v>
      </c>
      <c r="V221">
        <v>44892263.899999999</v>
      </c>
      <c r="W221">
        <v>64188155.700000003</v>
      </c>
      <c r="X221">
        <v>54297367.600000001</v>
      </c>
      <c r="Y221">
        <v>68807524.099999994</v>
      </c>
      <c r="Z221">
        <v>71396141.400000006</v>
      </c>
      <c r="AA221">
        <v>54016153.700000003</v>
      </c>
      <c r="AB221">
        <v>25698875.699999999</v>
      </c>
    </row>
    <row r="222" spans="1:28" x14ac:dyDescent="0.25">
      <c r="A222" t="s">
        <v>83</v>
      </c>
      <c r="B222" s="1" t="s">
        <v>84</v>
      </c>
      <c r="C222" t="s">
        <v>41</v>
      </c>
      <c r="D222" s="1" t="s">
        <v>22</v>
      </c>
      <c r="E222" t="s">
        <v>30</v>
      </c>
      <c r="F222" s="1" t="s">
        <v>45</v>
      </c>
      <c r="G222">
        <v>14906394.6</v>
      </c>
      <c r="H222">
        <v>15728634.800000001</v>
      </c>
      <c r="I222">
        <v>16842814.899999999</v>
      </c>
      <c r="J222">
        <v>22672756.300000001</v>
      </c>
      <c r="K222">
        <v>23623528.199999999</v>
      </c>
      <c r="L222">
        <v>24280359.300000001</v>
      </c>
      <c r="M222">
        <v>23138648.300000001</v>
      </c>
      <c r="N222">
        <v>21985611.399999999</v>
      </c>
      <c r="O222">
        <v>26934259.699999999</v>
      </c>
      <c r="P222">
        <v>41501492.5</v>
      </c>
      <c r="Q222">
        <v>36915676</v>
      </c>
      <c r="R222">
        <v>44950285.200000003</v>
      </c>
      <c r="S222">
        <v>56790860.700000003</v>
      </c>
      <c r="T222">
        <v>65757807.299999997</v>
      </c>
      <c r="U222">
        <v>108509102.8</v>
      </c>
      <c r="V222">
        <v>109137698.3</v>
      </c>
      <c r="W222">
        <v>114381371.40000001</v>
      </c>
      <c r="X222">
        <v>122784286.5</v>
      </c>
      <c r="Y222">
        <v>126637287.8</v>
      </c>
      <c r="Z222">
        <v>129772467.2</v>
      </c>
      <c r="AA222">
        <v>131497148.3</v>
      </c>
      <c r="AB222">
        <v>129727223.7</v>
      </c>
    </row>
    <row r="223" spans="1:28" x14ac:dyDescent="0.25">
      <c r="A223" t="s">
        <v>83</v>
      </c>
      <c r="B223" s="1" t="s">
        <v>84</v>
      </c>
      <c r="C223" t="s">
        <v>41</v>
      </c>
      <c r="D223" s="1" t="s">
        <v>22</v>
      </c>
      <c r="E223" t="s">
        <v>26</v>
      </c>
      <c r="F223" s="1" t="s">
        <v>27</v>
      </c>
      <c r="G223">
        <v>4839317.2</v>
      </c>
      <c r="H223">
        <v>5353813.7</v>
      </c>
      <c r="I223">
        <v>7196886.2999999998</v>
      </c>
      <c r="J223">
        <v>12712809.4</v>
      </c>
      <c r="K223">
        <v>15232107.699999999</v>
      </c>
      <c r="L223">
        <v>19733470.199999999</v>
      </c>
      <c r="M223">
        <v>26697324.899999999</v>
      </c>
      <c r="N223">
        <v>26288157.800000001</v>
      </c>
      <c r="O223">
        <v>27531829.5</v>
      </c>
      <c r="P223">
        <v>37511707.399999999</v>
      </c>
      <c r="Q223">
        <v>35150640</v>
      </c>
      <c r="R223">
        <v>36713555</v>
      </c>
      <c r="S223">
        <v>44724232.100000001</v>
      </c>
      <c r="T223">
        <v>44259346.799999997</v>
      </c>
      <c r="U223">
        <v>39362930.700000003</v>
      </c>
      <c r="V223">
        <v>44807392.799999997</v>
      </c>
      <c r="W223">
        <v>50008645.200000003</v>
      </c>
      <c r="X223">
        <v>60046200</v>
      </c>
      <c r="Y223">
        <v>62485763.799999997</v>
      </c>
      <c r="Z223">
        <v>53452229.799999997</v>
      </c>
      <c r="AA223">
        <v>47730921.700000003</v>
      </c>
      <c r="AB223">
        <v>41383291.299999997</v>
      </c>
    </row>
    <row r="224" spans="1:28" x14ac:dyDescent="0.25">
      <c r="A224" t="s">
        <v>83</v>
      </c>
      <c r="B224" s="1" t="s">
        <v>84</v>
      </c>
      <c r="C224" t="s">
        <v>41</v>
      </c>
      <c r="D224" s="1" t="s">
        <v>22</v>
      </c>
      <c r="E224" t="s">
        <v>1</v>
      </c>
      <c r="F224" s="1" t="s">
        <v>13</v>
      </c>
      <c r="G224" t="s">
        <v>16</v>
      </c>
      <c r="H224">
        <v>173844.7</v>
      </c>
      <c r="I224">
        <v>122055.6</v>
      </c>
      <c r="J224" t="s">
        <v>16</v>
      </c>
      <c r="K224">
        <v>3076674.4</v>
      </c>
      <c r="L224">
        <v>1928456.4</v>
      </c>
      <c r="M224" t="s">
        <v>16</v>
      </c>
      <c r="N224" t="s">
        <v>16</v>
      </c>
      <c r="O224" t="s">
        <v>16</v>
      </c>
      <c r="P224" t="s">
        <v>16</v>
      </c>
      <c r="Q224" t="s">
        <v>16</v>
      </c>
      <c r="R224" t="s">
        <v>16</v>
      </c>
      <c r="S224" t="s">
        <v>16</v>
      </c>
      <c r="T224" t="s">
        <v>16</v>
      </c>
      <c r="U224" t="s">
        <v>16</v>
      </c>
      <c r="V224" t="s">
        <v>16</v>
      </c>
      <c r="W224" t="s">
        <v>16</v>
      </c>
      <c r="X224" t="s">
        <v>16</v>
      </c>
      <c r="Y224" t="s">
        <v>16</v>
      </c>
      <c r="Z224" t="s">
        <v>16</v>
      </c>
      <c r="AA224" t="s">
        <v>16</v>
      </c>
      <c r="AB224" t="s">
        <v>16</v>
      </c>
    </row>
    <row r="225" spans="1:28" x14ac:dyDescent="0.25">
      <c r="A225" s="3" t="s">
        <v>126</v>
      </c>
      <c r="B225" s="1"/>
      <c r="D225" s="1"/>
      <c r="F225" s="1"/>
      <c r="T225" t="s">
        <v>108</v>
      </c>
      <c r="U225" t="s">
        <v>108</v>
      </c>
    </row>
    <row r="226" spans="1:28" x14ac:dyDescent="0.25">
      <c r="B226" s="1"/>
      <c r="D226" s="1"/>
      <c r="F226" s="1" t="s">
        <v>107</v>
      </c>
      <c r="Q226">
        <v>2020</v>
      </c>
      <c r="R226">
        <f>Q226+1</f>
        <v>2021</v>
      </c>
      <c r="S226">
        <f t="shared" ref="S226:V226" si="111">R226+1</f>
        <v>2022</v>
      </c>
      <c r="T226">
        <f t="shared" si="111"/>
        <v>2023</v>
      </c>
      <c r="U226">
        <f t="shared" si="111"/>
        <v>2024</v>
      </c>
      <c r="V226">
        <f t="shared" si="111"/>
        <v>2025</v>
      </c>
    </row>
    <row r="227" spans="1:28" x14ac:dyDescent="0.25">
      <c r="B227" s="1"/>
      <c r="D227" s="1"/>
      <c r="F227" s="1"/>
      <c r="P227" s="1" t="s">
        <v>47</v>
      </c>
      <c r="Q227" s="4">
        <f>(Q219)/1000000</f>
        <v>17.326340600000002</v>
      </c>
      <c r="R227">
        <v>23</v>
      </c>
      <c r="S227">
        <v>24</v>
      </c>
      <c r="T227">
        <v>21</v>
      </c>
      <c r="U227">
        <v>21</v>
      </c>
      <c r="W227">
        <f>SUM(Q227:V227)</f>
        <v>106.32634060000001</v>
      </c>
      <c r="X227" s="2">
        <f>W227/$W$231</f>
        <v>4.2925194672754324E-2</v>
      </c>
    </row>
    <row r="228" spans="1:28" x14ac:dyDescent="0.25">
      <c r="B228" s="1"/>
      <c r="D228" s="1"/>
      <c r="F228" s="1"/>
      <c r="P228" s="1" t="s">
        <v>48</v>
      </c>
      <c r="Q228" s="4">
        <f>(Q223-Q219)/1000000</f>
        <v>17.824299399999997</v>
      </c>
      <c r="R228">
        <v>20</v>
      </c>
      <c r="S228">
        <v>23</v>
      </c>
      <c r="T228">
        <v>23</v>
      </c>
      <c r="U228">
        <v>19</v>
      </c>
      <c r="W228">
        <f t="shared" ref="W228:W230" si="112">SUM(Q228:V228)</f>
        <v>102.8242994</v>
      </c>
      <c r="X228" s="2">
        <f t="shared" ref="X228:X230" si="113">W228/$W$231</f>
        <v>4.1511379437378808E-2</v>
      </c>
    </row>
    <row r="229" spans="1:28" x14ac:dyDescent="0.25">
      <c r="B229" s="1"/>
      <c r="D229" s="1"/>
      <c r="F229" s="1"/>
      <c r="P229" s="1" t="s">
        <v>49</v>
      </c>
      <c r="Q229" s="4">
        <v>0</v>
      </c>
      <c r="R229">
        <v>398</v>
      </c>
      <c r="S229">
        <v>579</v>
      </c>
      <c r="T229">
        <v>646</v>
      </c>
      <c r="U229">
        <v>207</v>
      </c>
      <c r="W229">
        <f t="shared" si="112"/>
        <v>1830</v>
      </c>
      <c r="X229" s="2">
        <f t="shared" si="113"/>
        <v>0.73879253069244077</v>
      </c>
    </row>
    <row r="230" spans="1:28" x14ac:dyDescent="0.25">
      <c r="B230" s="1"/>
      <c r="D230" s="1"/>
      <c r="F230" s="1"/>
      <c r="P230" s="1" t="s">
        <v>50</v>
      </c>
      <c r="Q230" s="4">
        <f>(Q221+Q222)/1000000</f>
        <v>61.8641158</v>
      </c>
      <c r="R230">
        <v>64</v>
      </c>
      <c r="S230">
        <v>93</v>
      </c>
      <c r="T230">
        <v>100</v>
      </c>
      <c r="U230">
        <v>119</v>
      </c>
      <c r="W230">
        <f t="shared" si="112"/>
        <v>437.86411580000004</v>
      </c>
      <c r="X230" s="2">
        <f t="shared" si="113"/>
        <v>0.1767708951974262</v>
      </c>
    </row>
    <row r="231" spans="1:28" x14ac:dyDescent="0.25">
      <c r="B231" s="1"/>
      <c r="D231" s="1"/>
      <c r="F231" s="1"/>
      <c r="W231">
        <f>SUM(W227:W230)</f>
        <v>2477.0147557999999</v>
      </c>
    </row>
    <row r="232" spans="1:28" x14ac:dyDescent="0.25">
      <c r="B232" s="1"/>
      <c r="D232" s="1"/>
      <c r="F232" s="1"/>
    </row>
    <row r="233" spans="1:28" x14ac:dyDescent="0.25">
      <c r="A233" t="s">
        <v>85</v>
      </c>
      <c r="B233" s="1" t="s">
        <v>86</v>
      </c>
      <c r="C233" t="s">
        <v>10</v>
      </c>
      <c r="D233" s="1" t="s">
        <v>5</v>
      </c>
      <c r="E233" t="s">
        <v>26</v>
      </c>
      <c r="F233" s="1" t="s">
        <v>27</v>
      </c>
      <c r="G233">
        <v>148859.79999999999</v>
      </c>
      <c r="H233">
        <v>671206.6</v>
      </c>
      <c r="I233">
        <v>1606217.9</v>
      </c>
      <c r="J233">
        <v>2165796</v>
      </c>
      <c r="K233">
        <v>2627541.1</v>
      </c>
      <c r="L233">
        <v>2622872.1</v>
      </c>
      <c r="M233">
        <v>8736553.9000000004</v>
      </c>
      <c r="N233">
        <v>11185562.199999999</v>
      </c>
      <c r="O233">
        <v>18119878.699999999</v>
      </c>
      <c r="P233">
        <v>27038437.100000001</v>
      </c>
      <c r="Q233">
        <v>52358162.100000001</v>
      </c>
      <c r="R233">
        <v>23212020.5</v>
      </c>
      <c r="S233">
        <v>110266161.3</v>
      </c>
      <c r="T233">
        <v>124615315.09999999</v>
      </c>
      <c r="U233">
        <v>130860276.5</v>
      </c>
      <c r="V233">
        <v>125400384.59999999</v>
      </c>
      <c r="W233">
        <v>120214140.90000001</v>
      </c>
      <c r="X233">
        <v>113734190.3</v>
      </c>
      <c r="Y233">
        <v>104970979.5</v>
      </c>
      <c r="Z233">
        <v>100568216.8</v>
      </c>
      <c r="AA233">
        <v>78151168.700000003</v>
      </c>
      <c r="AB233">
        <v>67786701.799999997</v>
      </c>
    </row>
    <row r="234" spans="1:28" x14ac:dyDescent="0.25">
      <c r="A234" t="s">
        <v>85</v>
      </c>
      <c r="B234" s="1" t="s">
        <v>86</v>
      </c>
      <c r="C234" t="s">
        <v>10</v>
      </c>
      <c r="D234" s="1" t="s">
        <v>5</v>
      </c>
      <c r="E234" t="s">
        <v>1</v>
      </c>
      <c r="F234" s="1" t="s">
        <v>13</v>
      </c>
      <c r="G234" t="s">
        <v>16</v>
      </c>
      <c r="H234" t="s">
        <v>16</v>
      </c>
      <c r="I234" t="s">
        <v>16</v>
      </c>
      <c r="J234" t="s">
        <v>16</v>
      </c>
      <c r="K234" t="s">
        <v>16</v>
      </c>
      <c r="L234" t="s">
        <v>16</v>
      </c>
      <c r="M234" t="s">
        <v>16</v>
      </c>
      <c r="N234" t="s">
        <v>16</v>
      </c>
      <c r="O234">
        <v>10997000</v>
      </c>
      <c r="P234">
        <v>20868000</v>
      </c>
      <c r="Q234">
        <v>39696000</v>
      </c>
      <c r="R234">
        <v>29742000</v>
      </c>
      <c r="S234">
        <v>53989000</v>
      </c>
      <c r="T234">
        <v>65846000</v>
      </c>
      <c r="U234">
        <v>64883624.399999999</v>
      </c>
      <c r="V234">
        <v>61660221.700000003</v>
      </c>
      <c r="W234">
        <v>55585770.5</v>
      </c>
      <c r="X234">
        <v>47862015</v>
      </c>
      <c r="Y234">
        <v>43295157.899999999</v>
      </c>
      <c r="Z234">
        <v>40671157.899999999</v>
      </c>
      <c r="AA234">
        <v>38048157.899999999</v>
      </c>
      <c r="AB234">
        <v>35425157.899999999</v>
      </c>
    </row>
    <row r="235" spans="1:28" x14ac:dyDescent="0.25">
      <c r="A235" t="s">
        <v>85</v>
      </c>
      <c r="B235" s="1" t="s">
        <v>86</v>
      </c>
      <c r="C235" t="s">
        <v>41</v>
      </c>
      <c r="D235" s="1" t="s">
        <v>22</v>
      </c>
      <c r="E235" t="s">
        <v>19</v>
      </c>
      <c r="F235" s="1" t="s">
        <v>34</v>
      </c>
      <c r="G235">
        <v>944306.4</v>
      </c>
      <c r="H235">
        <v>197454.1</v>
      </c>
      <c r="I235">
        <v>144451.6</v>
      </c>
      <c r="J235">
        <v>5587962.7999999998</v>
      </c>
      <c r="K235">
        <v>6297354.2999999998</v>
      </c>
      <c r="L235">
        <v>1159874.3</v>
      </c>
      <c r="M235">
        <v>578264.4</v>
      </c>
      <c r="N235">
        <v>574109.80000000005</v>
      </c>
      <c r="O235">
        <v>590484.5</v>
      </c>
      <c r="P235">
        <v>671498</v>
      </c>
      <c r="Q235">
        <v>175526.5</v>
      </c>
      <c r="R235">
        <v>21368.5</v>
      </c>
      <c r="S235">
        <v>493815.4</v>
      </c>
      <c r="T235">
        <v>1428766.5</v>
      </c>
      <c r="U235">
        <v>0</v>
      </c>
      <c r="V235">
        <v>2844339.5</v>
      </c>
      <c r="W235">
        <v>5688679</v>
      </c>
      <c r="X235">
        <v>5688679</v>
      </c>
      <c r="Y235">
        <v>5688679</v>
      </c>
      <c r="Z235">
        <v>5688679</v>
      </c>
      <c r="AA235">
        <v>2844339.5</v>
      </c>
      <c r="AB235">
        <v>0</v>
      </c>
    </row>
    <row r="236" spans="1:28" x14ac:dyDescent="0.25">
      <c r="A236" t="s">
        <v>85</v>
      </c>
      <c r="B236" s="1" t="s">
        <v>86</v>
      </c>
      <c r="C236" t="s">
        <v>41</v>
      </c>
      <c r="D236" s="1" t="s">
        <v>22</v>
      </c>
      <c r="E236" t="s">
        <v>30</v>
      </c>
      <c r="F236" s="1" t="s">
        <v>45</v>
      </c>
      <c r="G236">
        <v>21576587.899999999</v>
      </c>
      <c r="H236">
        <v>23620044.600000001</v>
      </c>
      <c r="I236">
        <v>17983364.300000001</v>
      </c>
      <c r="J236">
        <v>17764199.699999999</v>
      </c>
      <c r="K236">
        <v>13528673.6</v>
      </c>
      <c r="L236">
        <v>19163968.199999999</v>
      </c>
      <c r="M236">
        <v>21160488.399999999</v>
      </c>
      <c r="N236">
        <v>17027258</v>
      </c>
      <c r="O236">
        <v>180234181.40000001</v>
      </c>
      <c r="P236">
        <v>184085857.80000001</v>
      </c>
      <c r="Q236">
        <v>96754180.200000003</v>
      </c>
      <c r="R236">
        <v>149568487.19999999</v>
      </c>
      <c r="S236">
        <v>45335304.299999997</v>
      </c>
      <c r="T236">
        <v>64831238.799999997</v>
      </c>
      <c r="U236">
        <v>151740879.40000001</v>
      </c>
      <c r="V236">
        <v>94466728.599999994</v>
      </c>
      <c r="W236">
        <v>95912863</v>
      </c>
      <c r="X236">
        <v>96391263</v>
      </c>
      <c r="Y236">
        <v>96111734.5</v>
      </c>
      <c r="Z236">
        <v>59186429.899999999</v>
      </c>
      <c r="AA236">
        <v>55486480.399999999</v>
      </c>
      <c r="AB236">
        <v>54755733.899999999</v>
      </c>
    </row>
    <row r="237" spans="1:28" x14ac:dyDescent="0.25">
      <c r="A237" t="s">
        <v>85</v>
      </c>
      <c r="B237" s="1" t="s">
        <v>86</v>
      </c>
      <c r="C237" t="s">
        <v>41</v>
      </c>
      <c r="D237" s="1" t="s">
        <v>22</v>
      </c>
      <c r="E237" t="s">
        <v>26</v>
      </c>
      <c r="F237" s="1" t="s">
        <v>27</v>
      </c>
      <c r="G237">
        <v>13698873.5</v>
      </c>
      <c r="H237">
        <v>26192085.5</v>
      </c>
      <c r="I237">
        <v>33544541.600000001</v>
      </c>
      <c r="J237">
        <v>30412920.5</v>
      </c>
      <c r="K237">
        <v>136767192.09999999</v>
      </c>
      <c r="L237">
        <v>56403350.700000003</v>
      </c>
      <c r="M237">
        <v>60359875.799999997</v>
      </c>
      <c r="N237">
        <v>85302919</v>
      </c>
      <c r="O237">
        <v>159211602.80000001</v>
      </c>
      <c r="P237">
        <v>158630222.59999999</v>
      </c>
      <c r="Q237">
        <v>73369309.599999994</v>
      </c>
      <c r="R237">
        <v>472591006</v>
      </c>
      <c r="S237">
        <v>151833492.69999999</v>
      </c>
      <c r="T237">
        <v>174632334.19999999</v>
      </c>
      <c r="U237">
        <v>219306295.59999999</v>
      </c>
      <c r="V237">
        <v>278866290.60000002</v>
      </c>
      <c r="W237">
        <v>315572062.60000002</v>
      </c>
      <c r="X237">
        <v>309572217.30000001</v>
      </c>
      <c r="Y237">
        <v>302242659.5</v>
      </c>
      <c r="Z237">
        <v>290530609.89999998</v>
      </c>
      <c r="AA237">
        <v>264537047.40000001</v>
      </c>
      <c r="AB237">
        <v>247764946.80000001</v>
      </c>
    </row>
    <row r="238" spans="1:28" x14ac:dyDescent="0.25">
      <c r="A238" t="s">
        <v>85</v>
      </c>
      <c r="B238" s="1" t="s">
        <v>86</v>
      </c>
      <c r="C238" t="s">
        <v>41</v>
      </c>
      <c r="D238" s="1" t="s">
        <v>22</v>
      </c>
      <c r="E238" t="s">
        <v>1</v>
      </c>
      <c r="F238" s="1" t="s">
        <v>13</v>
      </c>
      <c r="G238">
        <v>24814287.100000001</v>
      </c>
      <c r="H238">
        <v>26944930.600000001</v>
      </c>
      <c r="I238">
        <v>25864579.399999999</v>
      </c>
      <c r="J238">
        <v>16735910.4</v>
      </c>
      <c r="K238">
        <v>15778405.199999999</v>
      </c>
      <c r="L238">
        <v>19367684</v>
      </c>
      <c r="M238">
        <v>16122968.800000001</v>
      </c>
      <c r="N238">
        <v>15090149.6</v>
      </c>
      <c r="O238">
        <v>49019103.700000003</v>
      </c>
      <c r="P238">
        <v>68772722.599999994</v>
      </c>
      <c r="Q238">
        <v>94461455.099999994</v>
      </c>
      <c r="R238">
        <v>118822010.5</v>
      </c>
      <c r="S238">
        <v>406889000</v>
      </c>
      <c r="T238">
        <v>174569515.09999999</v>
      </c>
      <c r="U238">
        <v>163930979.5</v>
      </c>
      <c r="V238">
        <v>306038343.5</v>
      </c>
      <c r="W238">
        <v>713698787.29999995</v>
      </c>
      <c r="X238">
        <v>77029381.799999997</v>
      </c>
      <c r="Y238">
        <v>70895449.700000003</v>
      </c>
      <c r="Z238">
        <v>66539269.700000003</v>
      </c>
      <c r="AA238">
        <v>51714466.399999999</v>
      </c>
      <c r="AB238">
        <v>48521286.399999999</v>
      </c>
    </row>
    <row r="239" spans="1:28" x14ac:dyDescent="0.25">
      <c r="B239" s="1"/>
      <c r="D239" s="1"/>
      <c r="F239" s="1"/>
    </row>
    <row r="240" spans="1:28" x14ac:dyDescent="0.25">
      <c r="B240" s="1"/>
      <c r="D240" s="1"/>
      <c r="F240" s="1"/>
      <c r="Q240">
        <v>2020</v>
      </c>
      <c r="R240">
        <f>Q240+1</f>
        <v>2021</v>
      </c>
      <c r="S240">
        <f t="shared" ref="S240:V240" si="114">R240+1</f>
        <v>2022</v>
      </c>
      <c r="T240">
        <f t="shared" si="114"/>
        <v>2023</v>
      </c>
      <c r="U240">
        <f t="shared" si="114"/>
        <v>2024</v>
      </c>
      <c r="V240">
        <f t="shared" si="114"/>
        <v>2025</v>
      </c>
    </row>
    <row r="241" spans="1:28" x14ac:dyDescent="0.25">
      <c r="B241" s="1"/>
      <c r="D241" s="1"/>
      <c r="F241" s="1"/>
      <c r="P241" s="1" t="s">
        <v>47</v>
      </c>
      <c r="Q241">
        <f>Q233+Q234</f>
        <v>92054162.099999994</v>
      </c>
      <c r="R241">
        <f t="shared" ref="R241:V241" si="115">R233+R234</f>
        <v>52954020.5</v>
      </c>
      <c r="S241">
        <f t="shared" si="115"/>
        <v>164255161.30000001</v>
      </c>
      <c r="T241">
        <f t="shared" si="115"/>
        <v>190461315.09999999</v>
      </c>
      <c r="U241">
        <f t="shared" si="115"/>
        <v>195743900.90000001</v>
      </c>
      <c r="V241">
        <f t="shared" si="115"/>
        <v>187060606.30000001</v>
      </c>
      <c r="W241">
        <f>SUM(Q241:V241)</f>
        <v>882529166.20000005</v>
      </c>
      <c r="X241" s="2">
        <f>W241/$W$245</f>
        <v>0.27213603104673378</v>
      </c>
    </row>
    <row r="242" spans="1:28" x14ac:dyDescent="0.25">
      <c r="B242" s="1"/>
      <c r="D242" s="1"/>
      <c r="F242" s="1"/>
      <c r="P242" s="1" t="s">
        <v>48</v>
      </c>
      <c r="Q242">
        <f>Q237-Q233</f>
        <v>21011147.499999993</v>
      </c>
      <c r="R242">
        <f t="shared" ref="R242:V242" si="116">R237-R233</f>
        <v>449378985.5</v>
      </c>
      <c r="S242">
        <f t="shared" si="116"/>
        <v>41567331.399999991</v>
      </c>
      <c r="T242">
        <f t="shared" si="116"/>
        <v>50017019.099999994</v>
      </c>
      <c r="U242">
        <f t="shared" si="116"/>
        <v>88446019.099999994</v>
      </c>
      <c r="V242">
        <f t="shared" si="116"/>
        <v>153465906.00000003</v>
      </c>
      <c r="W242">
        <f t="shared" ref="W242:W244" si="117">SUM(Q242:V242)</f>
        <v>803886408.60000002</v>
      </c>
      <c r="X242" s="2">
        <f t="shared" ref="X242:X244" si="118">W242/$W$245</f>
        <v>0.24788580936172683</v>
      </c>
    </row>
    <row r="243" spans="1:28" x14ac:dyDescent="0.25">
      <c r="B243" s="1"/>
      <c r="D243" s="1"/>
      <c r="F243" s="1"/>
      <c r="P243" s="1" t="s">
        <v>49</v>
      </c>
      <c r="Q243">
        <f>Q238-Q234</f>
        <v>54765455.099999994</v>
      </c>
      <c r="R243">
        <f t="shared" ref="R243:V243" si="119">R238-R234</f>
        <v>89080010.5</v>
      </c>
      <c r="S243">
        <f t="shared" si="119"/>
        <v>352900000</v>
      </c>
      <c r="T243">
        <f t="shared" si="119"/>
        <v>108723515.09999999</v>
      </c>
      <c r="U243">
        <f t="shared" si="119"/>
        <v>99047355.099999994</v>
      </c>
      <c r="V243">
        <f t="shared" si="119"/>
        <v>244378121.80000001</v>
      </c>
      <c r="W243">
        <f t="shared" si="117"/>
        <v>948894457.60000014</v>
      </c>
      <c r="X243" s="2">
        <f t="shared" si="118"/>
        <v>0.29260038247278414</v>
      </c>
    </row>
    <row r="244" spans="1:28" x14ac:dyDescent="0.25">
      <c r="B244" s="1"/>
      <c r="D244" s="1"/>
      <c r="F244" s="1"/>
      <c r="P244" s="1" t="s">
        <v>50</v>
      </c>
      <c r="Q244">
        <f>Q235+Q236</f>
        <v>96929706.700000003</v>
      </c>
      <c r="R244">
        <f t="shared" ref="R244:V244" si="120">R235+R236</f>
        <v>149589855.69999999</v>
      </c>
      <c r="S244">
        <f t="shared" si="120"/>
        <v>45829119.699999996</v>
      </c>
      <c r="T244">
        <f t="shared" si="120"/>
        <v>66260005.299999997</v>
      </c>
      <c r="U244">
        <f t="shared" si="120"/>
        <v>151740879.40000001</v>
      </c>
      <c r="V244">
        <f t="shared" si="120"/>
        <v>97311068.099999994</v>
      </c>
      <c r="W244">
        <f t="shared" si="117"/>
        <v>607660634.89999998</v>
      </c>
      <c r="X244" s="2">
        <f t="shared" si="118"/>
        <v>0.18737777711875508</v>
      </c>
    </row>
    <row r="245" spans="1:28" x14ac:dyDescent="0.25">
      <c r="B245" s="1"/>
      <c r="D245" s="1"/>
      <c r="F245" s="1"/>
      <c r="W245">
        <f>SUM(W241:W244)</f>
        <v>3242970667.3000007</v>
      </c>
    </row>
    <row r="246" spans="1:28" x14ac:dyDescent="0.25">
      <c r="B246" s="1"/>
      <c r="D246" s="1"/>
      <c r="F246" s="1"/>
    </row>
    <row r="247" spans="1:28" x14ac:dyDescent="0.25">
      <c r="A247" t="s">
        <v>87</v>
      </c>
      <c r="B247" s="1" t="s">
        <v>88</v>
      </c>
      <c r="C247" t="s">
        <v>10</v>
      </c>
      <c r="D247" s="1" t="s">
        <v>5</v>
      </c>
      <c r="E247" t="s">
        <v>26</v>
      </c>
      <c r="F247" s="1" t="s">
        <v>27</v>
      </c>
      <c r="G247">
        <v>3341123.2</v>
      </c>
      <c r="H247">
        <v>3802335.7</v>
      </c>
      <c r="I247">
        <v>4594382</v>
      </c>
      <c r="J247">
        <v>5386926.2999999998</v>
      </c>
      <c r="K247">
        <v>17384223.300000001</v>
      </c>
      <c r="L247">
        <v>10419146.4</v>
      </c>
      <c r="M247">
        <v>25800848.600000001</v>
      </c>
      <c r="N247">
        <v>25518714.600000001</v>
      </c>
      <c r="O247">
        <v>32606925.5</v>
      </c>
      <c r="P247">
        <v>30999322.899999999</v>
      </c>
      <c r="Q247">
        <v>15322148.1</v>
      </c>
      <c r="R247">
        <v>407316.8</v>
      </c>
      <c r="S247">
        <v>37103786.5</v>
      </c>
      <c r="T247">
        <v>41167642.399999999</v>
      </c>
      <c r="U247">
        <v>83107031.200000003</v>
      </c>
      <c r="V247">
        <v>67300939.099999994</v>
      </c>
      <c r="W247">
        <v>66785123.100000001</v>
      </c>
      <c r="X247">
        <v>63197446.600000001</v>
      </c>
      <c r="Y247">
        <v>54176725.200000003</v>
      </c>
      <c r="Z247">
        <v>52554808.100000001</v>
      </c>
      <c r="AA247">
        <v>32044841.600000001</v>
      </c>
      <c r="AB247">
        <v>22629451.399999999</v>
      </c>
    </row>
    <row r="248" spans="1:28" x14ac:dyDescent="0.25">
      <c r="A248" t="s">
        <v>87</v>
      </c>
      <c r="B248" s="1" t="s">
        <v>88</v>
      </c>
      <c r="C248" t="s">
        <v>10</v>
      </c>
      <c r="D248" s="1" t="s">
        <v>5</v>
      </c>
      <c r="E248" t="s">
        <v>1</v>
      </c>
      <c r="F248" s="1" t="s">
        <v>13</v>
      </c>
      <c r="G248" t="s">
        <v>16</v>
      </c>
      <c r="H248" t="s">
        <v>16</v>
      </c>
      <c r="I248" t="s">
        <v>16</v>
      </c>
      <c r="J248" t="s">
        <v>16</v>
      </c>
      <c r="K248" t="s">
        <v>16</v>
      </c>
      <c r="L248" t="s">
        <v>16</v>
      </c>
      <c r="M248" t="s">
        <v>16</v>
      </c>
      <c r="N248" t="s">
        <v>16</v>
      </c>
      <c r="O248" t="s">
        <v>16</v>
      </c>
      <c r="P248" t="s">
        <v>16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t="s">
        <v>16</v>
      </c>
      <c r="X248" t="s">
        <v>16</v>
      </c>
      <c r="Y248" t="s">
        <v>16</v>
      </c>
      <c r="Z248" t="s">
        <v>16</v>
      </c>
      <c r="AA248" t="s">
        <v>16</v>
      </c>
      <c r="AB248" t="s">
        <v>16</v>
      </c>
    </row>
    <row r="249" spans="1:28" x14ac:dyDescent="0.25">
      <c r="A249" t="s">
        <v>87</v>
      </c>
      <c r="B249" s="1" t="s">
        <v>88</v>
      </c>
      <c r="C249" t="s">
        <v>41</v>
      </c>
      <c r="D249" s="1" t="s">
        <v>22</v>
      </c>
      <c r="E249" t="s">
        <v>19</v>
      </c>
      <c r="F249" s="1" t="s">
        <v>34</v>
      </c>
      <c r="G249">
        <v>305418.7</v>
      </c>
      <c r="H249">
        <v>104008.2</v>
      </c>
      <c r="I249">
        <v>1016290.1</v>
      </c>
      <c r="J249">
        <v>2962161.1</v>
      </c>
      <c r="K249">
        <v>3180589.4</v>
      </c>
      <c r="L249">
        <v>4473001.5</v>
      </c>
      <c r="M249">
        <v>10343425.4</v>
      </c>
      <c r="N249">
        <v>14258444.9</v>
      </c>
      <c r="O249">
        <v>20678287.699999999</v>
      </c>
      <c r="P249">
        <v>22202268.800000001</v>
      </c>
      <c r="Q249">
        <v>20262161.899999999</v>
      </c>
      <c r="R249">
        <v>14294092.800000001</v>
      </c>
      <c r="S249">
        <v>12125911</v>
      </c>
      <c r="T249">
        <v>18069694.5</v>
      </c>
      <c r="U249">
        <v>16921136.699999999</v>
      </c>
      <c r="V249">
        <v>36522927.799999997</v>
      </c>
      <c r="W249">
        <v>61457855.5</v>
      </c>
      <c r="X249">
        <v>64861893.899999999</v>
      </c>
      <c r="Y249">
        <v>62384498.399999999</v>
      </c>
      <c r="Z249">
        <v>55422575</v>
      </c>
      <c r="AA249">
        <v>35674555.299999997</v>
      </c>
      <c r="AB249">
        <v>10496772</v>
      </c>
    </row>
    <row r="250" spans="1:28" x14ac:dyDescent="0.25">
      <c r="A250" t="s">
        <v>87</v>
      </c>
      <c r="B250" s="1" t="s">
        <v>88</v>
      </c>
      <c r="C250" t="s">
        <v>41</v>
      </c>
      <c r="D250" s="1" t="s">
        <v>22</v>
      </c>
      <c r="E250" t="s">
        <v>30</v>
      </c>
      <c r="F250" s="1" t="s">
        <v>45</v>
      </c>
      <c r="G250">
        <v>80880937.299999997</v>
      </c>
      <c r="H250">
        <v>97955944.799999997</v>
      </c>
      <c r="I250">
        <v>118691938.59999999</v>
      </c>
      <c r="J250">
        <v>117619120.59999999</v>
      </c>
      <c r="K250">
        <v>153701688.5</v>
      </c>
      <c r="L250">
        <v>157575644.90000001</v>
      </c>
      <c r="M250">
        <v>140237563.59999999</v>
      </c>
      <c r="N250">
        <v>192624232.90000001</v>
      </c>
      <c r="O250">
        <v>238431144.59999999</v>
      </c>
      <c r="P250">
        <v>217473505.30000001</v>
      </c>
      <c r="Q250">
        <v>194772663.40000001</v>
      </c>
      <c r="R250">
        <v>291062184.89999998</v>
      </c>
      <c r="S250">
        <v>188274435.80000001</v>
      </c>
      <c r="T250">
        <v>213938862.5</v>
      </c>
      <c r="U250">
        <v>292368664.10000002</v>
      </c>
      <c r="V250">
        <v>275446745.89999998</v>
      </c>
      <c r="W250">
        <v>272538578.60000002</v>
      </c>
      <c r="X250">
        <v>284668543.80000001</v>
      </c>
      <c r="Y250">
        <v>282021157.30000001</v>
      </c>
      <c r="Z250">
        <v>263549017</v>
      </c>
      <c r="AA250">
        <v>259503209.19999999</v>
      </c>
      <c r="AB250">
        <v>244474753.80000001</v>
      </c>
    </row>
    <row r="251" spans="1:28" x14ac:dyDescent="0.25">
      <c r="A251" t="s">
        <v>87</v>
      </c>
      <c r="B251" s="1" t="s">
        <v>88</v>
      </c>
      <c r="C251" t="s">
        <v>41</v>
      </c>
      <c r="D251" s="1" t="s">
        <v>22</v>
      </c>
      <c r="E251" t="s">
        <v>26</v>
      </c>
      <c r="F251" s="1" t="s">
        <v>27</v>
      </c>
      <c r="G251">
        <v>19618713.300000001</v>
      </c>
      <c r="H251">
        <v>25000588</v>
      </c>
      <c r="I251">
        <v>30025112.199999999</v>
      </c>
      <c r="J251">
        <v>48478968.299999997</v>
      </c>
      <c r="K251">
        <v>84793204.5</v>
      </c>
      <c r="L251">
        <v>78067342.099999994</v>
      </c>
      <c r="M251">
        <v>107279813.40000001</v>
      </c>
      <c r="N251">
        <v>111532220.90000001</v>
      </c>
      <c r="O251">
        <v>123930233</v>
      </c>
      <c r="P251">
        <v>136307519.40000001</v>
      </c>
      <c r="Q251">
        <v>76613469.700000003</v>
      </c>
      <c r="R251">
        <v>100531254.90000001</v>
      </c>
      <c r="S251">
        <v>137946422.40000001</v>
      </c>
      <c r="T251">
        <v>145681770.40000001</v>
      </c>
      <c r="U251">
        <v>237983081.19999999</v>
      </c>
      <c r="V251">
        <v>199520123.30000001</v>
      </c>
      <c r="W251">
        <v>196967316.69999999</v>
      </c>
      <c r="X251">
        <v>192384572.59999999</v>
      </c>
      <c r="Y251">
        <v>170442493.30000001</v>
      </c>
      <c r="Z251">
        <v>167297948.09999999</v>
      </c>
      <c r="AA251">
        <v>171513205.59999999</v>
      </c>
      <c r="AB251">
        <v>149249703.09999999</v>
      </c>
    </row>
    <row r="252" spans="1:28" x14ac:dyDescent="0.25">
      <c r="A252" t="s">
        <v>87</v>
      </c>
      <c r="B252" s="1" t="s">
        <v>88</v>
      </c>
      <c r="C252" t="s">
        <v>41</v>
      </c>
      <c r="D252" s="1" t="s">
        <v>22</v>
      </c>
      <c r="E252" t="s">
        <v>1</v>
      </c>
      <c r="F252" s="1" t="s">
        <v>13</v>
      </c>
      <c r="G252">
        <v>11745541.6</v>
      </c>
      <c r="H252">
        <v>1229575.2</v>
      </c>
      <c r="I252" t="s">
        <v>16</v>
      </c>
      <c r="J252" t="s">
        <v>16</v>
      </c>
      <c r="K252" t="s">
        <v>16</v>
      </c>
      <c r="L252" t="s">
        <v>16</v>
      </c>
      <c r="M252" t="s">
        <v>16</v>
      </c>
      <c r="N252" t="s">
        <v>16</v>
      </c>
      <c r="O252" t="s">
        <v>16</v>
      </c>
      <c r="P252" t="s">
        <v>16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t="s">
        <v>16</v>
      </c>
      <c r="X252" t="s">
        <v>16</v>
      </c>
      <c r="Y252" t="s">
        <v>16</v>
      </c>
      <c r="Z252" t="s">
        <v>16</v>
      </c>
      <c r="AA252" t="s">
        <v>16</v>
      </c>
      <c r="AB252" t="s">
        <v>16</v>
      </c>
    </row>
    <row r="253" spans="1:28" x14ac:dyDescent="0.25">
      <c r="B253" s="1"/>
      <c r="D253" s="1"/>
      <c r="F253" s="1"/>
    </row>
    <row r="254" spans="1:28" x14ac:dyDescent="0.25">
      <c r="B254" s="1"/>
      <c r="D254" s="1"/>
      <c r="F254" s="1"/>
      <c r="Q254">
        <v>2020</v>
      </c>
      <c r="R254">
        <f>Q254+1</f>
        <v>2021</v>
      </c>
      <c r="S254">
        <f t="shared" ref="S254:V254" si="121">R254+1</f>
        <v>2022</v>
      </c>
      <c r="T254">
        <f t="shared" si="121"/>
        <v>2023</v>
      </c>
      <c r="U254">
        <f t="shared" si="121"/>
        <v>2024</v>
      </c>
      <c r="V254">
        <f t="shared" si="121"/>
        <v>2025</v>
      </c>
    </row>
    <row r="255" spans="1:28" x14ac:dyDescent="0.25">
      <c r="B255" s="1"/>
      <c r="D255" s="1"/>
      <c r="F255" s="1"/>
      <c r="P255" s="1" t="s">
        <v>47</v>
      </c>
      <c r="Q255">
        <f>Q247+Q248</f>
        <v>15322148.1</v>
      </c>
      <c r="R255">
        <f t="shared" ref="R255:V255" si="122">R247+R248</f>
        <v>407316.8</v>
      </c>
      <c r="S255">
        <f t="shared" si="122"/>
        <v>37103786.5</v>
      </c>
      <c r="T255">
        <f t="shared" si="122"/>
        <v>41167642.399999999</v>
      </c>
      <c r="U255">
        <f t="shared" si="122"/>
        <v>83107031.200000003</v>
      </c>
      <c r="V255">
        <f t="shared" si="122"/>
        <v>67300939.099999994</v>
      </c>
      <c r="W255">
        <f>SUM(Q255:V255)</f>
        <v>244408864.09999999</v>
      </c>
      <c r="X255" s="2">
        <f>W255/$W$259</f>
        <v>9.8857478646368263E-2</v>
      </c>
    </row>
    <row r="256" spans="1:28" x14ac:dyDescent="0.25">
      <c r="B256" s="1"/>
      <c r="D256" s="1"/>
      <c r="F256" s="1"/>
      <c r="P256" s="1" t="s">
        <v>48</v>
      </c>
      <c r="Q256">
        <f>Q251-Q247</f>
        <v>61291321.600000001</v>
      </c>
      <c r="R256">
        <f t="shared" ref="R256:V256" si="123">R251-R247</f>
        <v>100123938.10000001</v>
      </c>
      <c r="S256">
        <f t="shared" si="123"/>
        <v>100842635.90000001</v>
      </c>
      <c r="T256">
        <f t="shared" si="123"/>
        <v>104514128</v>
      </c>
      <c r="U256">
        <f t="shared" si="123"/>
        <v>154876050</v>
      </c>
      <c r="V256">
        <f t="shared" si="123"/>
        <v>132219184.20000002</v>
      </c>
      <c r="W256">
        <f t="shared" ref="W256:W258" si="124">SUM(Q256:V256)</f>
        <v>653867257.80000007</v>
      </c>
      <c r="X256" s="2">
        <f t="shared" ref="X256:X258" si="125">W256/$W$259</f>
        <v>0.26447350309306106</v>
      </c>
    </row>
    <row r="257" spans="1:28" x14ac:dyDescent="0.25">
      <c r="B257" s="1"/>
      <c r="D257" s="1"/>
      <c r="F257" s="1"/>
      <c r="P257" s="1" t="s">
        <v>49</v>
      </c>
      <c r="Q257">
        <f>Q252-Q248</f>
        <v>0</v>
      </c>
      <c r="R257">
        <f t="shared" ref="R257:V257" si="126">R252-R248</f>
        <v>0</v>
      </c>
      <c r="S257">
        <f t="shared" si="126"/>
        <v>0</v>
      </c>
      <c r="T257">
        <f t="shared" si="126"/>
        <v>0</v>
      </c>
      <c r="U257">
        <f t="shared" si="126"/>
        <v>0</v>
      </c>
      <c r="V257">
        <f t="shared" si="126"/>
        <v>0</v>
      </c>
      <c r="W257">
        <f t="shared" si="124"/>
        <v>0</v>
      </c>
      <c r="X257" s="2">
        <f t="shared" si="125"/>
        <v>0</v>
      </c>
    </row>
    <row r="258" spans="1:28" x14ac:dyDescent="0.25">
      <c r="B258" s="1"/>
      <c r="D258" s="1"/>
      <c r="F258" s="1"/>
      <c r="P258" s="1" t="s">
        <v>50</v>
      </c>
      <c r="Q258">
        <f>Q249+Q250</f>
        <v>215034825.30000001</v>
      </c>
      <c r="R258">
        <f t="shared" ref="R258:V258" si="127">R249+R250</f>
        <v>305356277.69999999</v>
      </c>
      <c r="S258">
        <f t="shared" si="127"/>
        <v>200400346.80000001</v>
      </c>
      <c r="T258">
        <f t="shared" si="127"/>
        <v>232008557</v>
      </c>
      <c r="U258">
        <f t="shared" si="127"/>
        <v>309289800.80000001</v>
      </c>
      <c r="V258">
        <f t="shared" si="127"/>
        <v>311969673.69999999</v>
      </c>
      <c r="W258">
        <f t="shared" si="124"/>
        <v>1574059481.3</v>
      </c>
      <c r="X258" s="2">
        <f t="shared" si="125"/>
        <v>0.63666901826057076</v>
      </c>
    </row>
    <row r="259" spans="1:28" x14ac:dyDescent="0.25">
      <c r="B259" s="1"/>
      <c r="D259" s="1"/>
      <c r="F259" s="1"/>
      <c r="W259">
        <f>SUM(W255:W258)</f>
        <v>2472335603.1999998</v>
      </c>
    </row>
    <row r="260" spans="1:28" x14ac:dyDescent="0.25">
      <c r="B260" s="1"/>
      <c r="D260" s="1"/>
      <c r="F260" s="1"/>
    </row>
    <row r="261" spans="1:28" x14ac:dyDescent="0.25">
      <c r="A261" t="s">
        <v>89</v>
      </c>
      <c r="B261" s="1" t="s">
        <v>90</v>
      </c>
      <c r="C261" t="s">
        <v>10</v>
      </c>
      <c r="D261" s="1" t="s">
        <v>5</v>
      </c>
      <c r="E261" t="s">
        <v>26</v>
      </c>
      <c r="F261" s="1" t="s">
        <v>27</v>
      </c>
      <c r="G261">
        <v>3595018.6</v>
      </c>
      <c r="H261">
        <v>7924970.7000000002</v>
      </c>
      <c r="I261">
        <v>10475412.5</v>
      </c>
      <c r="J261">
        <v>10985824.1</v>
      </c>
      <c r="K261">
        <v>19351124.199999999</v>
      </c>
      <c r="L261">
        <v>29341599.399999999</v>
      </c>
      <c r="M261">
        <v>43126766.100000001</v>
      </c>
      <c r="N261">
        <v>46454405.399999999</v>
      </c>
      <c r="O261">
        <v>50802698.700000003</v>
      </c>
      <c r="P261">
        <v>48559164.100000001</v>
      </c>
      <c r="Q261">
        <v>47312415.799999997</v>
      </c>
      <c r="R261">
        <v>47023879.200000003</v>
      </c>
      <c r="S261">
        <v>45514032.799999997</v>
      </c>
      <c r="T261">
        <v>44706956.899999999</v>
      </c>
      <c r="U261">
        <v>51739161.200000003</v>
      </c>
      <c r="V261">
        <v>18315841.899999999</v>
      </c>
      <c r="W261">
        <v>18713228.800000001</v>
      </c>
      <c r="X261">
        <v>8985935.4000000004</v>
      </c>
      <c r="Y261">
        <v>8871935.4000000004</v>
      </c>
      <c r="Z261">
        <v>8758935.4000000004</v>
      </c>
      <c r="AA261">
        <v>8645935.4000000004</v>
      </c>
      <c r="AB261">
        <v>8531935.4000000004</v>
      </c>
    </row>
    <row r="262" spans="1:28" x14ac:dyDescent="0.25">
      <c r="A262" t="s">
        <v>89</v>
      </c>
      <c r="B262" s="1" t="s">
        <v>90</v>
      </c>
      <c r="C262" t="s">
        <v>10</v>
      </c>
      <c r="D262" s="1" t="s">
        <v>5</v>
      </c>
      <c r="E262" t="s">
        <v>1</v>
      </c>
      <c r="F262" s="1" t="s">
        <v>13</v>
      </c>
      <c r="G262" t="s">
        <v>16</v>
      </c>
      <c r="H262" t="s">
        <v>16</v>
      </c>
      <c r="I262" t="s">
        <v>16</v>
      </c>
      <c r="J262" t="s">
        <v>16</v>
      </c>
      <c r="K262" t="s">
        <v>16</v>
      </c>
      <c r="L262" t="s">
        <v>16</v>
      </c>
      <c r="M262" t="s">
        <v>16</v>
      </c>
      <c r="N262" t="s">
        <v>16</v>
      </c>
      <c r="O262" t="s">
        <v>16</v>
      </c>
      <c r="P262" t="s">
        <v>16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t="s">
        <v>16</v>
      </c>
      <c r="X262" t="s">
        <v>16</v>
      </c>
      <c r="Y262" t="s">
        <v>16</v>
      </c>
      <c r="Z262" t="s">
        <v>16</v>
      </c>
      <c r="AA262" t="s">
        <v>16</v>
      </c>
      <c r="AB262" t="s">
        <v>16</v>
      </c>
    </row>
    <row r="263" spans="1:28" x14ac:dyDescent="0.25">
      <c r="A263" t="s">
        <v>89</v>
      </c>
      <c r="B263" s="1" t="s">
        <v>90</v>
      </c>
      <c r="C263" t="s">
        <v>41</v>
      </c>
      <c r="D263" s="1" t="s">
        <v>22</v>
      </c>
      <c r="E263" t="s">
        <v>19</v>
      </c>
      <c r="F263" s="1" t="s">
        <v>34</v>
      </c>
      <c r="G263">
        <v>477067.1</v>
      </c>
      <c r="H263">
        <v>163277.70000000001</v>
      </c>
      <c r="I263">
        <v>44483.5</v>
      </c>
      <c r="J263">
        <v>191251</v>
      </c>
      <c r="K263">
        <v>72942.3</v>
      </c>
      <c r="L263">
        <v>68557.100000000006</v>
      </c>
      <c r="M263">
        <v>113984.8</v>
      </c>
      <c r="N263">
        <v>72110.399999999994</v>
      </c>
      <c r="O263">
        <v>128858.7</v>
      </c>
      <c r="P263">
        <v>1329179.3</v>
      </c>
      <c r="Q263">
        <v>422099.3</v>
      </c>
      <c r="R263">
        <v>176646.2</v>
      </c>
      <c r="S263">
        <v>4105760.4</v>
      </c>
      <c r="T263">
        <v>11890379.300000001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</row>
    <row r="264" spans="1:28" x14ac:dyDescent="0.25">
      <c r="A264" t="s">
        <v>89</v>
      </c>
      <c r="B264" s="1" t="s">
        <v>90</v>
      </c>
      <c r="C264" t="s">
        <v>41</v>
      </c>
      <c r="D264" s="1" t="s">
        <v>22</v>
      </c>
      <c r="E264" t="s">
        <v>30</v>
      </c>
      <c r="F264" s="1" t="s">
        <v>45</v>
      </c>
      <c r="G264">
        <v>27003252.600000001</v>
      </c>
      <c r="H264">
        <v>29149406.800000001</v>
      </c>
      <c r="I264">
        <v>32190500.899999999</v>
      </c>
      <c r="J264">
        <v>33924953.899999999</v>
      </c>
      <c r="K264">
        <v>62095624.700000003</v>
      </c>
      <c r="L264">
        <v>47279209</v>
      </c>
      <c r="M264">
        <v>47070893.100000001</v>
      </c>
      <c r="N264">
        <v>174477767.40000001</v>
      </c>
      <c r="O264">
        <v>65072484</v>
      </c>
      <c r="P264">
        <v>78913200.599999994</v>
      </c>
      <c r="Q264">
        <v>262625537.09999999</v>
      </c>
      <c r="R264">
        <v>63482447</v>
      </c>
      <c r="S264">
        <v>50841525.799999997</v>
      </c>
      <c r="T264">
        <v>66709602.799999997</v>
      </c>
      <c r="U264">
        <v>113742892.7</v>
      </c>
      <c r="V264">
        <v>117631232.2</v>
      </c>
      <c r="W264">
        <v>116103096.59999999</v>
      </c>
      <c r="X264">
        <v>114076767.3</v>
      </c>
      <c r="Y264">
        <v>127623864.7</v>
      </c>
      <c r="Z264">
        <v>126980642.59999999</v>
      </c>
      <c r="AA264">
        <v>100049930.40000001</v>
      </c>
      <c r="AB264">
        <v>85761807.5</v>
      </c>
    </row>
    <row r="265" spans="1:28" x14ac:dyDescent="0.25">
      <c r="A265" t="s">
        <v>89</v>
      </c>
      <c r="B265" s="1" t="s">
        <v>90</v>
      </c>
      <c r="C265" t="s">
        <v>41</v>
      </c>
      <c r="D265" s="1" t="s">
        <v>22</v>
      </c>
      <c r="E265" t="s">
        <v>26</v>
      </c>
      <c r="F265" s="1" t="s">
        <v>27</v>
      </c>
      <c r="G265">
        <v>32297246</v>
      </c>
      <c r="H265">
        <v>39175114.299999997</v>
      </c>
      <c r="I265">
        <v>36485060.399999999</v>
      </c>
      <c r="J265">
        <v>35172698.100000001</v>
      </c>
      <c r="K265">
        <v>65350941.299999997</v>
      </c>
      <c r="L265">
        <v>64201104.299999997</v>
      </c>
      <c r="M265">
        <v>86190377</v>
      </c>
      <c r="N265">
        <v>93517301.099999994</v>
      </c>
      <c r="O265">
        <v>102546773.8</v>
      </c>
      <c r="P265">
        <v>103262089.40000001</v>
      </c>
      <c r="Q265">
        <v>103609075.3</v>
      </c>
      <c r="R265">
        <v>107532848.09999999</v>
      </c>
      <c r="S265">
        <v>88654577.700000003</v>
      </c>
      <c r="T265">
        <v>94772168</v>
      </c>
      <c r="U265">
        <v>154929510.90000001</v>
      </c>
      <c r="V265">
        <v>114978135.90000001</v>
      </c>
      <c r="W265">
        <v>132601672.5</v>
      </c>
      <c r="X265">
        <v>122056161.3</v>
      </c>
      <c r="Y265">
        <v>127764414.3</v>
      </c>
      <c r="Z265">
        <v>186687076.09999999</v>
      </c>
      <c r="AA265">
        <v>179242482.40000001</v>
      </c>
      <c r="AB265">
        <v>205186990.40000001</v>
      </c>
    </row>
    <row r="266" spans="1:28" x14ac:dyDescent="0.25">
      <c r="A266" t="s">
        <v>89</v>
      </c>
      <c r="B266" s="1" t="s">
        <v>90</v>
      </c>
      <c r="C266" t="s">
        <v>41</v>
      </c>
      <c r="D266" s="1" t="s">
        <v>22</v>
      </c>
      <c r="E266" t="s">
        <v>1</v>
      </c>
      <c r="F266" s="1" t="s">
        <v>13</v>
      </c>
      <c r="G266">
        <v>26810814.899999999</v>
      </c>
      <c r="H266">
        <v>25223246.600000001</v>
      </c>
      <c r="I266">
        <v>16381871.4</v>
      </c>
      <c r="J266">
        <v>16025787.5</v>
      </c>
      <c r="K266">
        <v>10401876.5</v>
      </c>
      <c r="L266">
        <v>7187070</v>
      </c>
      <c r="M266">
        <v>5454342.2999999998</v>
      </c>
      <c r="N266">
        <v>5965292.7000000002</v>
      </c>
      <c r="O266">
        <v>9820099</v>
      </c>
      <c r="P266">
        <v>6139043.5999999996</v>
      </c>
      <c r="Q266">
        <v>1857935.4</v>
      </c>
      <c r="R266">
        <v>12068205.300000001</v>
      </c>
      <c r="S266">
        <v>45575819.600000001</v>
      </c>
      <c r="T266">
        <v>1164366603.5</v>
      </c>
      <c r="U266">
        <v>847833368.39999998</v>
      </c>
      <c r="V266">
        <v>470456055.19999999</v>
      </c>
      <c r="W266">
        <v>215640809.80000001</v>
      </c>
      <c r="X266">
        <v>719541.7</v>
      </c>
      <c r="Y266">
        <v>702273.7</v>
      </c>
      <c r="Z266">
        <v>685005.8</v>
      </c>
      <c r="AA266">
        <v>667715.30000000005</v>
      </c>
      <c r="AB266">
        <v>650447.1</v>
      </c>
    </row>
    <row r="267" spans="1:28" x14ac:dyDescent="0.25">
      <c r="B267" s="1"/>
      <c r="D267" s="1"/>
      <c r="F267" s="1"/>
    </row>
    <row r="268" spans="1:28" x14ac:dyDescent="0.25">
      <c r="B268" s="1"/>
      <c r="D268" s="1"/>
      <c r="F268" s="1"/>
      <c r="Q268">
        <v>2020</v>
      </c>
      <c r="R268">
        <f>Q268+1</f>
        <v>2021</v>
      </c>
      <c r="S268">
        <f t="shared" ref="S268:V268" si="128">R268+1</f>
        <v>2022</v>
      </c>
      <c r="T268">
        <f t="shared" si="128"/>
        <v>2023</v>
      </c>
      <c r="U268">
        <f t="shared" si="128"/>
        <v>2024</v>
      </c>
      <c r="V268">
        <f t="shared" si="128"/>
        <v>2025</v>
      </c>
    </row>
    <row r="269" spans="1:28" x14ac:dyDescent="0.25">
      <c r="B269" s="1"/>
      <c r="D269" s="1"/>
      <c r="F269" s="1"/>
      <c r="P269" s="1" t="s">
        <v>47</v>
      </c>
      <c r="Q269">
        <f>Q261+Q262</f>
        <v>47312415.799999997</v>
      </c>
      <c r="R269">
        <f t="shared" ref="R269:V269" si="129">R261+R262</f>
        <v>47023879.200000003</v>
      </c>
      <c r="S269">
        <f t="shared" si="129"/>
        <v>45514032.799999997</v>
      </c>
      <c r="T269">
        <f t="shared" si="129"/>
        <v>44706956.899999999</v>
      </c>
      <c r="U269">
        <f t="shared" si="129"/>
        <v>51739161.200000003</v>
      </c>
      <c r="V269">
        <f t="shared" si="129"/>
        <v>18315841.899999999</v>
      </c>
      <c r="W269">
        <f>SUM(Q269:V269)</f>
        <v>254612287.80000004</v>
      </c>
      <c r="X269" s="2">
        <f>W269/$W$273</f>
        <v>6.5314301596346311E-2</v>
      </c>
    </row>
    <row r="270" spans="1:28" x14ac:dyDescent="0.25">
      <c r="B270" s="1"/>
      <c r="D270" s="1"/>
      <c r="F270" s="1"/>
      <c r="P270" s="1" t="s">
        <v>48</v>
      </c>
      <c r="Q270">
        <f>Q265-Q261</f>
        <v>56296659.5</v>
      </c>
      <c r="R270">
        <f t="shared" ref="R270:V270" si="130">R265-R261</f>
        <v>60508968.899999991</v>
      </c>
      <c r="S270">
        <f t="shared" si="130"/>
        <v>43140544.900000006</v>
      </c>
      <c r="T270">
        <f t="shared" si="130"/>
        <v>50065211.100000001</v>
      </c>
      <c r="U270">
        <f t="shared" si="130"/>
        <v>103190349.7</v>
      </c>
      <c r="V270">
        <f t="shared" si="130"/>
        <v>96662294</v>
      </c>
      <c r="W270">
        <f t="shared" ref="W270:W272" si="131">SUM(Q270:V270)</f>
        <v>409864028.10000002</v>
      </c>
      <c r="X270" s="2">
        <f t="shared" ref="X270:X272" si="132">W270/$W$273</f>
        <v>0.10514018383058084</v>
      </c>
    </row>
    <row r="271" spans="1:28" x14ac:dyDescent="0.25">
      <c r="B271" s="1"/>
      <c r="D271" s="1"/>
      <c r="F271" s="1"/>
      <c r="P271" s="1" t="s">
        <v>49</v>
      </c>
      <c r="Q271">
        <f>Q266-Q262</f>
        <v>1857935.4</v>
      </c>
      <c r="R271">
        <f t="shared" ref="R271:V271" si="133">R266-R262</f>
        <v>12068205.300000001</v>
      </c>
      <c r="S271">
        <f t="shared" si="133"/>
        <v>45575819.600000001</v>
      </c>
      <c r="T271">
        <f t="shared" si="133"/>
        <v>1164366603.5</v>
      </c>
      <c r="U271">
        <f t="shared" si="133"/>
        <v>847833368.39999998</v>
      </c>
      <c r="V271">
        <f t="shared" si="133"/>
        <v>470456055.19999999</v>
      </c>
      <c r="W271">
        <f t="shared" si="131"/>
        <v>2542157987.3999996</v>
      </c>
      <c r="X271" s="2">
        <f t="shared" si="132"/>
        <v>0.65212592420138604</v>
      </c>
    </row>
    <row r="272" spans="1:28" x14ac:dyDescent="0.25">
      <c r="B272" s="1"/>
      <c r="D272" s="1"/>
      <c r="F272" s="1"/>
      <c r="P272" s="1" t="s">
        <v>50</v>
      </c>
      <c r="Q272">
        <f>Q263+Q264</f>
        <v>263047636.40000001</v>
      </c>
      <c r="R272">
        <f t="shared" ref="R272:V272" si="134">R263+R264</f>
        <v>63659093.200000003</v>
      </c>
      <c r="S272">
        <f t="shared" si="134"/>
        <v>54947286.199999996</v>
      </c>
      <c r="T272">
        <f t="shared" si="134"/>
        <v>78599982.099999994</v>
      </c>
      <c r="U272">
        <f t="shared" si="134"/>
        <v>113742892.7</v>
      </c>
      <c r="V272">
        <f t="shared" si="134"/>
        <v>117631232.2</v>
      </c>
      <c r="W272">
        <f t="shared" si="131"/>
        <v>691628122.80000007</v>
      </c>
      <c r="X272" s="2">
        <f t="shared" si="132"/>
        <v>0.17741959037168684</v>
      </c>
    </row>
    <row r="273" spans="1:28" x14ac:dyDescent="0.25">
      <c r="B273" s="1"/>
      <c r="D273" s="1"/>
      <c r="F273" s="1"/>
      <c r="W273">
        <f>SUM(W269:W272)</f>
        <v>3898262426.0999999</v>
      </c>
    </row>
    <row r="274" spans="1:28" x14ac:dyDescent="0.25">
      <c r="B274" s="1"/>
      <c r="D274" s="1"/>
      <c r="F274" s="1"/>
    </row>
    <row r="275" spans="1:28" x14ac:dyDescent="0.25">
      <c r="A275" t="s">
        <v>91</v>
      </c>
      <c r="B275" s="1" t="s">
        <v>92</v>
      </c>
      <c r="C275" t="s">
        <v>10</v>
      </c>
      <c r="D275" s="1" t="s">
        <v>5</v>
      </c>
      <c r="E275" t="s">
        <v>26</v>
      </c>
      <c r="F275" s="1" t="s">
        <v>27</v>
      </c>
      <c r="G275">
        <v>95575000</v>
      </c>
      <c r="H275">
        <v>120027000</v>
      </c>
      <c r="I275">
        <v>89949000</v>
      </c>
      <c r="J275">
        <v>103889025</v>
      </c>
      <c r="K275">
        <v>68429000</v>
      </c>
      <c r="L275">
        <v>53942000</v>
      </c>
      <c r="M275">
        <v>58161000</v>
      </c>
      <c r="N275">
        <v>65010000</v>
      </c>
      <c r="O275">
        <v>133523000</v>
      </c>
      <c r="P275">
        <v>207892000</v>
      </c>
      <c r="Q275">
        <v>195491000</v>
      </c>
      <c r="R275">
        <v>207191739.90000001</v>
      </c>
      <c r="S275">
        <v>256529983.69999999</v>
      </c>
      <c r="T275">
        <v>268041206.19999999</v>
      </c>
      <c r="U275">
        <v>398065447.80000001</v>
      </c>
      <c r="V275">
        <v>588665486.5</v>
      </c>
      <c r="W275">
        <v>632132366.29999995</v>
      </c>
      <c r="X275">
        <v>699379638.20000005</v>
      </c>
      <c r="Y275">
        <v>726205135.60000002</v>
      </c>
      <c r="Z275">
        <v>716748558.70000005</v>
      </c>
      <c r="AA275">
        <v>766962051</v>
      </c>
      <c r="AB275">
        <v>678788121.10000002</v>
      </c>
    </row>
    <row r="276" spans="1:28" x14ac:dyDescent="0.25">
      <c r="A276" t="s">
        <v>91</v>
      </c>
      <c r="B276" s="1" t="s">
        <v>92</v>
      </c>
      <c r="C276" t="s">
        <v>10</v>
      </c>
      <c r="D276" s="1" t="s">
        <v>5</v>
      </c>
      <c r="E276" t="s">
        <v>1</v>
      </c>
      <c r="F276" s="1" t="s">
        <v>13</v>
      </c>
      <c r="G276" t="s">
        <v>16</v>
      </c>
      <c r="H276" t="s">
        <v>16</v>
      </c>
      <c r="I276" t="s">
        <v>16</v>
      </c>
      <c r="J276" t="s">
        <v>16</v>
      </c>
      <c r="K276" t="s">
        <v>16</v>
      </c>
      <c r="L276" t="s">
        <v>16</v>
      </c>
      <c r="M276" t="s">
        <v>16</v>
      </c>
      <c r="N276" t="s">
        <v>16</v>
      </c>
      <c r="O276" t="s">
        <v>16</v>
      </c>
      <c r="P276" t="s">
        <v>16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 t="s">
        <v>16</v>
      </c>
      <c r="X276" t="s">
        <v>16</v>
      </c>
      <c r="Y276" t="s">
        <v>16</v>
      </c>
      <c r="Z276" t="s">
        <v>16</v>
      </c>
      <c r="AA276" t="s">
        <v>16</v>
      </c>
      <c r="AB276" t="s">
        <v>16</v>
      </c>
    </row>
    <row r="277" spans="1:28" x14ac:dyDescent="0.25">
      <c r="A277" t="s">
        <v>91</v>
      </c>
      <c r="B277" s="1" t="s">
        <v>92</v>
      </c>
      <c r="C277" t="s">
        <v>41</v>
      </c>
      <c r="D277" s="1" t="s">
        <v>22</v>
      </c>
      <c r="E277" t="s">
        <v>19</v>
      </c>
      <c r="F277" s="1" t="s">
        <v>34</v>
      </c>
      <c r="G277">
        <v>8256411.2999999998</v>
      </c>
      <c r="H277">
        <v>2825782.8</v>
      </c>
      <c r="I277">
        <v>769857.5</v>
      </c>
      <c r="J277">
        <v>3309905.3</v>
      </c>
      <c r="K277">
        <v>1273451.5</v>
      </c>
      <c r="L277">
        <v>1173865.6000000001</v>
      </c>
      <c r="M277">
        <v>1966932.8</v>
      </c>
      <c r="N277">
        <v>1242517.7</v>
      </c>
      <c r="O277">
        <v>2242991.7000000002</v>
      </c>
      <c r="P277">
        <v>22998118.300000001</v>
      </c>
      <c r="Q277">
        <v>25947268.899999999</v>
      </c>
      <c r="R277">
        <v>40187000.200000003</v>
      </c>
      <c r="S277">
        <v>128701135</v>
      </c>
      <c r="T277">
        <v>1168649660.2</v>
      </c>
      <c r="U277">
        <v>1740911530.3</v>
      </c>
      <c r="V277">
        <v>838799742.39999998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</row>
    <row r="278" spans="1:28" x14ac:dyDescent="0.25">
      <c r="A278" t="s">
        <v>91</v>
      </c>
      <c r="B278" s="1" t="s">
        <v>92</v>
      </c>
      <c r="C278" t="s">
        <v>41</v>
      </c>
      <c r="D278" s="1" t="s">
        <v>22</v>
      </c>
      <c r="E278" t="s">
        <v>30</v>
      </c>
      <c r="F278" s="1" t="s">
        <v>45</v>
      </c>
      <c r="G278">
        <v>206711978.59999999</v>
      </c>
      <c r="H278">
        <v>213988680.5</v>
      </c>
      <c r="I278">
        <v>127485244.40000001</v>
      </c>
      <c r="J278">
        <v>191728556.30000001</v>
      </c>
      <c r="K278">
        <v>147966952.90000001</v>
      </c>
      <c r="L278">
        <v>153183898.59999999</v>
      </c>
      <c r="M278">
        <v>228396627</v>
      </c>
      <c r="N278">
        <v>208779238.80000001</v>
      </c>
      <c r="O278">
        <v>274195341</v>
      </c>
      <c r="P278">
        <v>354681862</v>
      </c>
      <c r="Q278">
        <v>457289741.39999998</v>
      </c>
      <c r="R278">
        <v>512471096.10000002</v>
      </c>
      <c r="S278">
        <v>637910524.60000002</v>
      </c>
      <c r="T278">
        <v>856286528.70000005</v>
      </c>
      <c r="U278">
        <v>1365647098.7</v>
      </c>
      <c r="V278">
        <v>1711297339.3</v>
      </c>
      <c r="W278">
        <v>2057627035.3</v>
      </c>
      <c r="X278">
        <v>2106954946.0999999</v>
      </c>
      <c r="Y278">
        <v>2111029843.5</v>
      </c>
      <c r="Z278">
        <v>2095833134.5</v>
      </c>
      <c r="AA278">
        <v>1566185921.8</v>
      </c>
      <c r="AB278">
        <v>1566501375.4000001</v>
      </c>
    </row>
    <row r="279" spans="1:28" x14ac:dyDescent="0.25">
      <c r="A279" t="s">
        <v>91</v>
      </c>
      <c r="B279" s="1" t="s">
        <v>92</v>
      </c>
      <c r="C279" t="s">
        <v>41</v>
      </c>
      <c r="D279" s="1" t="s">
        <v>22</v>
      </c>
      <c r="E279" t="s">
        <v>26</v>
      </c>
      <c r="F279" s="1" t="s">
        <v>27</v>
      </c>
      <c r="G279">
        <v>96245289.099999994</v>
      </c>
      <c r="H279">
        <v>120721215.09999999</v>
      </c>
      <c r="I279">
        <v>90612918.099999994</v>
      </c>
      <c r="J279">
        <v>104130025</v>
      </c>
      <c r="K279">
        <v>70293000</v>
      </c>
      <c r="L279">
        <v>195248023.09999999</v>
      </c>
      <c r="M279">
        <v>62624000</v>
      </c>
      <c r="N279">
        <v>71451897.299999997</v>
      </c>
      <c r="O279">
        <v>156747225.40000001</v>
      </c>
      <c r="P279">
        <v>248521070.09999999</v>
      </c>
      <c r="Q279">
        <v>267204869.69999999</v>
      </c>
      <c r="R279">
        <v>288724255.19999999</v>
      </c>
      <c r="S279">
        <v>341352579.80000001</v>
      </c>
      <c r="T279">
        <v>369192313.39999998</v>
      </c>
      <c r="U279">
        <v>549146924.39999998</v>
      </c>
      <c r="V279">
        <v>756697688.39999998</v>
      </c>
      <c r="W279">
        <v>818084653.39999998</v>
      </c>
      <c r="X279">
        <v>851285091</v>
      </c>
      <c r="Y279">
        <v>909283317.10000002</v>
      </c>
      <c r="Z279">
        <v>910445521.39999998</v>
      </c>
      <c r="AA279">
        <v>954984054</v>
      </c>
      <c r="AB279">
        <v>857590419</v>
      </c>
    </row>
    <row r="280" spans="1:28" x14ac:dyDescent="0.25">
      <c r="A280" t="s">
        <v>91</v>
      </c>
      <c r="B280" s="1" t="s">
        <v>92</v>
      </c>
      <c r="C280" t="s">
        <v>41</v>
      </c>
      <c r="D280" s="1" t="s">
        <v>22</v>
      </c>
      <c r="E280" t="s">
        <v>1</v>
      </c>
      <c r="F280" s="1" t="s">
        <v>13</v>
      </c>
      <c r="G280">
        <v>3883000</v>
      </c>
      <c r="H280">
        <v>16875000</v>
      </c>
      <c r="I280">
        <v>33750000</v>
      </c>
      <c r="J280">
        <v>97188000</v>
      </c>
      <c r="K280">
        <v>45750000</v>
      </c>
      <c r="L280">
        <v>48750000</v>
      </c>
      <c r="M280">
        <v>63750000</v>
      </c>
      <c r="N280">
        <v>63750000</v>
      </c>
      <c r="O280">
        <v>1003369000</v>
      </c>
      <c r="P280">
        <v>787820000</v>
      </c>
      <c r="Q280">
        <v>841341841.29999995</v>
      </c>
      <c r="R280">
        <v>1844486638.5</v>
      </c>
      <c r="S280">
        <v>1936591147.5999999</v>
      </c>
      <c r="T280">
        <v>2351148242.5</v>
      </c>
      <c r="U280">
        <v>1744666072.0999999</v>
      </c>
      <c r="V280">
        <v>2590432874.0999999</v>
      </c>
      <c r="W280">
        <v>1131730420.8</v>
      </c>
      <c r="X280">
        <v>3376177760.8000002</v>
      </c>
      <c r="Y280">
        <v>2225967085.8000002</v>
      </c>
      <c r="Z280">
        <v>2096843295.8</v>
      </c>
      <c r="AA280">
        <v>1999639610.8</v>
      </c>
      <c r="AB280">
        <v>1704849645.8</v>
      </c>
    </row>
    <row r="281" spans="1:28" x14ac:dyDescent="0.25">
      <c r="B281" s="1"/>
      <c r="C281" t="s">
        <v>115</v>
      </c>
      <c r="D281" s="1" t="s">
        <v>116</v>
      </c>
      <c r="E281" t="s">
        <v>30</v>
      </c>
      <c r="F281" s="1" t="s">
        <v>45</v>
      </c>
      <c r="U281">
        <v>255312000</v>
      </c>
      <c r="V281">
        <v>505312000</v>
      </c>
    </row>
    <row r="282" spans="1:28" x14ac:dyDescent="0.25">
      <c r="B282" s="1"/>
      <c r="D282" s="1"/>
      <c r="F282" s="1"/>
    </row>
    <row r="283" spans="1:28" x14ac:dyDescent="0.25">
      <c r="B283" s="1"/>
      <c r="D283" s="1"/>
      <c r="F283" s="1"/>
      <c r="Q283">
        <v>2020</v>
      </c>
      <c r="R283">
        <f>Q283+1</f>
        <v>2021</v>
      </c>
      <c r="S283">
        <f t="shared" ref="S283:V283" si="135">R283+1</f>
        <v>2022</v>
      </c>
      <c r="T283">
        <f t="shared" si="135"/>
        <v>2023</v>
      </c>
      <c r="U283">
        <f t="shared" si="135"/>
        <v>2024</v>
      </c>
      <c r="V283">
        <f t="shared" si="135"/>
        <v>2025</v>
      </c>
    </row>
    <row r="284" spans="1:28" x14ac:dyDescent="0.25">
      <c r="B284" s="1"/>
      <c r="D284" s="1"/>
      <c r="F284" s="1"/>
      <c r="P284" s="1" t="s">
        <v>47</v>
      </c>
      <c r="Q284">
        <f>Q275+Q276</f>
        <v>195491000</v>
      </c>
      <c r="R284">
        <f t="shared" ref="R284:V284" si="136">R275+R276</f>
        <v>207191739.90000001</v>
      </c>
      <c r="S284">
        <f t="shared" si="136"/>
        <v>256529983.69999999</v>
      </c>
      <c r="T284">
        <f t="shared" si="136"/>
        <v>268041206.19999999</v>
      </c>
      <c r="U284">
        <f t="shared" si="136"/>
        <v>398065447.80000001</v>
      </c>
      <c r="V284">
        <f t="shared" si="136"/>
        <v>588665486.5</v>
      </c>
      <c r="W284">
        <f>SUM(Q284:V284)</f>
        <v>1913984864.0999999</v>
      </c>
      <c r="X284" s="2">
        <f>W284/$W$288</f>
        <v>8.191645511994837E-2</v>
      </c>
    </row>
    <row r="285" spans="1:28" x14ac:dyDescent="0.25">
      <c r="B285" s="1"/>
      <c r="D285" s="1"/>
      <c r="F285" s="1"/>
      <c r="P285" s="1" t="s">
        <v>48</v>
      </c>
      <c r="Q285">
        <f>Q279-Q275</f>
        <v>71713869.699999988</v>
      </c>
      <c r="R285">
        <f t="shared" ref="R285:V285" si="137">R279-R275</f>
        <v>81532515.299999982</v>
      </c>
      <c r="S285">
        <f t="shared" si="137"/>
        <v>84822596.100000024</v>
      </c>
      <c r="T285">
        <f t="shared" si="137"/>
        <v>101151107.19999999</v>
      </c>
      <c r="U285">
        <f t="shared" si="137"/>
        <v>151081476.59999996</v>
      </c>
      <c r="V285">
        <f t="shared" si="137"/>
        <v>168032201.89999998</v>
      </c>
      <c r="W285">
        <f t="shared" ref="W285:W287" si="138">SUM(Q285:V285)</f>
        <v>658333766.79999995</v>
      </c>
      <c r="X285" s="2">
        <f t="shared" ref="X285:X287" si="139">W285/$W$288</f>
        <v>2.8175963913579391E-2</v>
      </c>
    </row>
    <row r="286" spans="1:28" x14ac:dyDescent="0.25">
      <c r="B286" s="1"/>
      <c r="D286" s="1"/>
      <c r="F286" s="1"/>
      <c r="P286" s="1" t="s">
        <v>49</v>
      </c>
      <c r="Q286">
        <f>Q280-Q276</f>
        <v>841341841.29999995</v>
      </c>
      <c r="R286">
        <f t="shared" ref="R286:T286" si="140">R280-R276</f>
        <v>1844486638.5</v>
      </c>
      <c r="S286">
        <f t="shared" si="140"/>
        <v>1936591147.5999999</v>
      </c>
      <c r="T286">
        <f t="shared" si="140"/>
        <v>2351148242.5</v>
      </c>
      <c r="U286">
        <f>U280-U276+U281</f>
        <v>1999978072.0999999</v>
      </c>
      <c r="V286">
        <f>V280-V276+V281</f>
        <v>3095744874.0999999</v>
      </c>
      <c r="W286">
        <f t="shared" si="138"/>
        <v>12069290816.1</v>
      </c>
      <c r="X286" s="2">
        <f t="shared" si="139"/>
        <v>0.51655242317266603</v>
      </c>
    </row>
    <row r="287" spans="1:28" x14ac:dyDescent="0.25">
      <c r="B287" s="1"/>
      <c r="D287" s="1"/>
      <c r="F287" s="1"/>
      <c r="P287" s="1" t="s">
        <v>50</v>
      </c>
      <c r="Q287">
        <f>Q277+Q278</f>
        <v>483237010.29999995</v>
      </c>
      <c r="R287">
        <f t="shared" ref="R287:T287" si="141">R277+R278</f>
        <v>552658096.30000007</v>
      </c>
      <c r="S287">
        <f t="shared" si="141"/>
        <v>766611659.60000002</v>
      </c>
      <c r="T287">
        <f t="shared" si="141"/>
        <v>2024936188.9000001</v>
      </c>
      <c r="U287">
        <f>U277+U278-U281</f>
        <v>2851246629</v>
      </c>
      <c r="V287">
        <f>V277+V278-V281</f>
        <v>2044785081.6999998</v>
      </c>
      <c r="W287">
        <f t="shared" si="138"/>
        <v>8723474665.7999992</v>
      </c>
      <c r="X287" s="2">
        <f t="shared" si="139"/>
        <v>0.37335515779380624</v>
      </c>
    </row>
    <row r="288" spans="1:28" x14ac:dyDescent="0.25">
      <c r="B288" s="1"/>
      <c r="D288" s="1"/>
      <c r="F288" s="1"/>
      <c r="W288">
        <f>SUM(W284:W287)</f>
        <v>23365084112.799999</v>
      </c>
    </row>
    <row r="289" spans="1:28" x14ac:dyDescent="0.25">
      <c r="B289" s="1"/>
      <c r="D289" s="1"/>
      <c r="F289" s="1"/>
    </row>
    <row r="290" spans="1:28" x14ac:dyDescent="0.25">
      <c r="A290" t="s">
        <v>93</v>
      </c>
      <c r="B290" s="1" t="s">
        <v>94</v>
      </c>
      <c r="C290" t="s">
        <v>10</v>
      </c>
      <c r="D290" s="1" t="s">
        <v>5</v>
      </c>
      <c r="E290" t="s">
        <v>26</v>
      </c>
      <c r="F290" s="1" t="s">
        <v>27</v>
      </c>
      <c r="G290">
        <v>272889050.60000002</v>
      </c>
      <c r="H290">
        <v>232781371</v>
      </c>
      <c r="I290">
        <v>145320929.59999999</v>
      </c>
      <c r="J290">
        <v>202118889.19999999</v>
      </c>
      <c r="K290">
        <v>261856741.59999999</v>
      </c>
      <c r="L290">
        <v>318417908.80000001</v>
      </c>
      <c r="M290">
        <v>437428207.39999998</v>
      </c>
      <c r="N290">
        <v>946035202.89999998</v>
      </c>
      <c r="O290">
        <v>648571877</v>
      </c>
      <c r="P290">
        <v>1767990342.4000001</v>
      </c>
      <c r="Q290">
        <v>2214410345.8000002</v>
      </c>
      <c r="R290">
        <v>1546776148.3</v>
      </c>
      <c r="S290">
        <v>4573512029.8000002</v>
      </c>
      <c r="T290">
        <v>2917597329</v>
      </c>
      <c r="U290">
        <v>4670427815.3999996</v>
      </c>
      <c r="V290">
        <v>7230202497.5</v>
      </c>
      <c r="W290">
        <v>3549353878.4000001</v>
      </c>
      <c r="X290">
        <v>1735187921.0999999</v>
      </c>
      <c r="Y290">
        <v>1565780149.4000001</v>
      </c>
      <c r="Z290">
        <v>1416037527.3</v>
      </c>
      <c r="AA290">
        <v>1187197425.2</v>
      </c>
      <c r="AB290">
        <v>1148280174.7</v>
      </c>
    </row>
    <row r="291" spans="1:28" x14ac:dyDescent="0.25">
      <c r="A291" t="s">
        <v>93</v>
      </c>
      <c r="B291" s="1" t="s">
        <v>94</v>
      </c>
      <c r="C291" t="s">
        <v>10</v>
      </c>
      <c r="D291" s="1" t="s">
        <v>5</v>
      </c>
      <c r="E291" t="s">
        <v>1</v>
      </c>
      <c r="F291" s="1" t="s">
        <v>13</v>
      </c>
      <c r="G291" t="s">
        <v>16</v>
      </c>
      <c r="H291" t="s">
        <v>16</v>
      </c>
      <c r="I291" t="s">
        <v>16</v>
      </c>
      <c r="J291" t="s">
        <v>16</v>
      </c>
      <c r="K291" t="s">
        <v>16</v>
      </c>
      <c r="L291">
        <v>4442000</v>
      </c>
      <c r="M291">
        <v>8568000</v>
      </c>
      <c r="N291">
        <v>17319000</v>
      </c>
      <c r="O291">
        <v>79641000</v>
      </c>
      <c r="P291">
        <v>373852000</v>
      </c>
      <c r="Q291">
        <v>644164279.39999998</v>
      </c>
      <c r="R291">
        <v>850077000</v>
      </c>
      <c r="S291">
        <v>551563000</v>
      </c>
      <c r="T291">
        <v>814539000</v>
      </c>
      <c r="U291">
        <v>0</v>
      </c>
      <c r="V291">
        <v>0</v>
      </c>
      <c r="W291" t="s">
        <v>16</v>
      </c>
      <c r="X291" t="s">
        <v>16</v>
      </c>
      <c r="Y291" t="s">
        <v>16</v>
      </c>
      <c r="Z291" t="s">
        <v>16</v>
      </c>
      <c r="AA291" t="s">
        <v>16</v>
      </c>
      <c r="AB291" t="s">
        <v>16</v>
      </c>
    </row>
    <row r="292" spans="1:28" x14ac:dyDescent="0.25">
      <c r="A292" t="s">
        <v>93</v>
      </c>
      <c r="B292" s="1" t="s">
        <v>94</v>
      </c>
      <c r="C292" t="s">
        <v>41</v>
      </c>
      <c r="D292" s="1" t="s">
        <v>22</v>
      </c>
      <c r="E292" t="s">
        <v>19</v>
      </c>
      <c r="F292" s="1" t="s">
        <v>34</v>
      </c>
      <c r="G292">
        <v>394102030.10000002</v>
      </c>
      <c r="H292">
        <v>449406594.10000002</v>
      </c>
      <c r="I292">
        <v>2413987477.1999998</v>
      </c>
      <c r="J292">
        <v>3711510919.5</v>
      </c>
      <c r="K292">
        <v>2025249794.3</v>
      </c>
      <c r="L292">
        <v>463293537.39999998</v>
      </c>
      <c r="M292">
        <v>66601874.100000001</v>
      </c>
      <c r="N292">
        <v>104967780.90000001</v>
      </c>
      <c r="O292">
        <v>345032729.10000002</v>
      </c>
      <c r="P292">
        <v>732043438.79999995</v>
      </c>
      <c r="Q292">
        <v>1107133158.4000001</v>
      </c>
      <c r="R292">
        <v>1186170381.8</v>
      </c>
      <c r="S292">
        <v>1222320196.9000001</v>
      </c>
      <c r="T292">
        <v>1859755112.7</v>
      </c>
      <c r="U292">
        <v>2111600965.4000001</v>
      </c>
      <c r="V292">
        <v>1322312408.9000001</v>
      </c>
      <c r="W292">
        <v>881165645.29999995</v>
      </c>
      <c r="X292">
        <v>1466413089.0999999</v>
      </c>
      <c r="Y292">
        <v>1251725832.2</v>
      </c>
      <c r="Z292">
        <v>756938234.89999998</v>
      </c>
      <c r="AA292">
        <v>494148085.39999998</v>
      </c>
      <c r="AB292">
        <v>432223767.69999999</v>
      </c>
    </row>
    <row r="293" spans="1:28" x14ac:dyDescent="0.25">
      <c r="A293" t="s">
        <v>93</v>
      </c>
      <c r="B293" s="1" t="s">
        <v>94</v>
      </c>
      <c r="C293" t="s">
        <v>41</v>
      </c>
      <c r="D293" s="1" t="s">
        <v>22</v>
      </c>
      <c r="E293" t="s">
        <v>30</v>
      </c>
      <c r="F293" s="1" t="s">
        <v>45</v>
      </c>
      <c r="G293">
        <v>1154357136.0999999</v>
      </c>
      <c r="H293">
        <v>1281227465.3</v>
      </c>
      <c r="I293">
        <v>1381295794.0999999</v>
      </c>
      <c r="J293">
        <v>1644290810.3</v>
      </c>
      <c r="K293">
        <v>1452917348.5999999</v>
      </c>
      <c r="L293">
        <v>1415963949.4000001</v>
      </c>
      <c r="M293">
        <v>1552605238.5999999</v>
      </c>
      <c r="N293">
        <v>1619972243.5999999</v>
      </c>
      <c r="O293">
        <v>1739964113</v>
      </c>
      <c r="P293">
        <v>2279120947.0999999</v>
      </c>
      <c r="Q293">
        <v>3015328198.5</v>
      </c>
      <c r="R293">
        <v>2510908273.5999999</v>
      </c>
      <c r="S293">
        <v>2160100402.9000001</v>
      </c>
      <c r="T293">
        <v>2926674353.0999999</v>
      </c>
      <c r="U293">
        <v>3831152383</v>
      </c>
      <c r="V293">
        <v>3860547133.3000002</v>
      </c>
      <c r="W293">
        <v>4221719299.9000001</v>
      </c>
      <c r="X293">
        <v>4334921033.3000002</v>
      </c>
      <c r="Y293">
        <v>4084615632.0999999</v>
      </c>
      <c r="Z293">
        <v>3846339830</v>
      </c>
      <c r="AA293">
        <v>3521506755.5999999</v>
      </c>
      <c r="AB293">
        <v>3386864261.0999999</v>
      </c>
    </row>
    <row r="294" spans="1:28" x14ac:dyDescent="0.25">
      <c r="A294" t="s">
        <v>93</v>
      </c>
      <c r="B294" s="1" t="s">
        <v>94</v>
      </c>
      <c r="C294" t="s">
        <v>41</v>
      </c>
      <c r="D294" s="1" t="s">
        <v>22</v>
      </c>
      <c r="E294" t="s">
        <v>26</v>
      </c>
      <c r="F294" s="1" t="s">
        <v>27</v>
      </c>
      <c r="G294">
        <v>1000018418</v>
      </c>
      <c r="H294">
        <v>749770319.29999995</v>
      </c>
      <c r="I294">
        <v>648085725.20000005</v>
      </c>
      <c r="J294">
        <v>824536847.10000002</v>
      </c>
      <c r="K294">
        <v>818129761.39999998</v>
      </c>
      <c r="L294">
        <v>1000209093.8</v>
      </c>
      <c r="M294">
        <v>1067256361.9</v>
      </c>
      <c r="N294">
        <v>1954418296.0999999</v>
      </c>
      <c r="O294">
        <v>1749412687.4000001</v>
      </c>
      <c r="P294">
        <v>2802888789.0999999</v>
      </c>
      <c r="Q294">
        <v>2705056098.6999998</v>
      </c>
      <c r="R294">
        <v>2855738379.3000002</v>
      </c>
      <c r="S294">
        <v>6465843246.8000002</v>
      </c>
      <c r="T294">
        <v>6567932474.3999996</v>
      </c>
      <c r="U294">
        <v>12713438406.6</v>
      </c>
      <c r="V294">
        <v>11040279365.700001</v>
      </c>
      <c r="W294">
        <v>9223723406.5</v>
      </c>
      <c r="X294">
        <v>2769740551.5</v>
      </c>
      <c r="Y294">
        <v>2467892303.0999999</v>
      </c>
      <c r="Z294">
        <v>2304074407.9000001</v>
      </c>
      <c r="AA294">
        <v>2043924177.9000001</v>
      </c>
      <c r="AB294">
        <v>1992950875.4000001</v>
      </c>
    </row>
    <row r="295" spans="1:28" x14ac:dyDescent="0.25">
      <c r="A295" t="s">
        <v>93</v>
      </c>
      <c r="B295" s="1" t="s">
        <v>94</v>
      </c>
      <c r="C295" t="s">
        <v>41</v>
      </c>
      <c r="D295" s="1" t="s">
        <v>22</v>
      </c>
      <c r="E295" t="s">
        <v>1</v>
      </c>
      <c r="F295" s="1" t="s">
        <v>13</v>
      </c>
      <c r="G295">
        <v>799735000</v>
      </c>
      <c r="H295">
        <v>110812000</v>
      </c>
      <c r="I295">
        <v>98812000</v>
      </c>
      <c r="J295">
        <v>81186000</v>
      </c>
      <c r="K295">
        <v>228777000</v>
      </c>
      <c r="L295">
        <v>856703000</v>
      </c>
      <c r="M295">
        <v>1130004000</v>
      </c>
      <c r="N295">
        <v>2378120000</v>
      </c>
      <c r="O295">
        <v>1238078000</v>
      </c>
      <c r="P295">
        <v>3967378000</v>
      </c>
      <c r="Q295">
        <v>2574476067.0999999</v>
      </c>
      <c r="R295">
        <v>4369104473.3999996</v>
      </c>
      <c r="S295">
        <v>5141822000</v>
      </c>
      <c r="T295">
        <v>2341627000</v>
      </c>
      <c r="U295">
        <v>1740736238.0999999</v>
      </c>
      <c r="V295">
        <v>1185477238.0999999</v>
      </c>
      <c r="W295">
        <v>1897140238.0999999</v>
      </c>
      <c r="X295">
        <v>1961795285.7</v>
      </c>
      <c r="Y295">
        <v>314870000</v>
      </c>
      <c r="Z295">
        <v>1275121000</v>
      </c>
      <c r="AA295">
        <v>235372000</v>
      </c>
      <c r="AB295">
        <v>2064997000</v>
      </c>
    </row>
    <row r="296" spans="1:28" x14ac:dyDescent="0.25">
      <c r="B296" s="1"/>
      <c r="D296" s="1"/>
      <c r="F296" s="1"/>
    </row>
    <row r="297" spans="1:28" x14ac:dyDescent="0.25">
      <c r="B297" s="1"/>
      <c r="D297" s="1"/>
      <c r="F297" s="1"/>
      <c r="Q297">
        <v>2020</v>
      </c>
      <c r="R297">
        <f>Q297+1</f>
        <v>2021</v>
      </c>
      <c r="S297">
        <f t="shared" ref="S297:V297" si="142">R297+1</f>
        <v>2022</v>
      </c>
      <c r="T297">
        <f t="shared" si="142"/>
        <v>2023</v>
      </c>
      <c r="U297">
        <f t="shared" si="142"/>
        <v>2024</v>
      </c>
      <c r="V297">
        <f t="shared" si="142"/>
        <v>2025</v>
      </c>
    </row>
    <row r="298" spans="1:28" x14ac:dyDescent="0.25">
      <c r="B298" s="1"/>
      <c r="D298" s="1"/>
      <c r="F298" s="1"/>
      <c r="P298" s="1" t="s">
        <v>47</v>
      </c>
      <c r="Q298">
        <f>Q290+Q291</f>
        <v>2858574625.2000003</v>
      </c>
      <c r="R298">
        <f t="shared" ref="R298:V298" si="143">R290+R291</f>
        <v>2396853148.3000002</v>
      </c>
      <c r="S298">
        <f t="shared" si="143"/>
        <v>5125075029.8000002</v>
      </c>
      <c r="T298">
        <f t="shared" si="143"/>
        <v>3732136329</v>
      </c>
      <c r="U298">
        <f t="shared" si="143"/>
        <v>4670427815.3999996</v>
      </c>
      <c r="V298">
        <f t="shared" si="143"/>
        <v>7230202497.5</v>
      </c>
      <c r="W298">
        <f>SUM(Q298:V298)</f>
        <v>26013269445.199997</v>
      </c>
      <c r="X298" s="2">
        <f>W298/$W$302</f>
        <v>0.29963842021837178</v>
      </c>
    </row>
    <row r="299" spans="1:28" x14ac:dyDescent="0.25">
      <c r="B299" s="1"/>
      <c r="D299" s="1"/>
      <c r="F299" s="1"/>
      <c r="P299" s="1" t="s">
        <v>48</v>
      </c>
      <c r="Q299">
        <f>Q294-Q290</f>
        <v>490645752.89999962</v>
      </c>
      <c r="R299">
        <f t="shared" ref="R299:V299" si="144">R294-R290</f>
        <v>1308962231.0000002</v>
      </c>
      <c r="S299">
        <f t="shared" si="144"/>
        <v>1892331217</v>
      </c>
      <c r="T299">
        <f t="shared" si="144"/>
        <v>3650335145.3999996</v>
      </c>
      <c r="U299">
        <f t="shared" si="144"/>
        <v>8043010591.2000008</v>
      </c>
      <c r="V299">
        <f t="shared" si="144"/>
        <v>3810076868.2000008</v>
      </c>
      <c r="W299">
        <f t="shared" ref="W299:W301" si="145">SUM(Q299:V299)</f>
        <v>19195361805.700001</v>
      </c>
      <c r="X299" s="2">
        <f t="shared" ref="X299:X301" si="146">W299/$W$302</f>
        <v>0.22110515170330985</v>
      </c>
    </row>
    <row r="300" spans="1:28" x14ac:dyDescent="0.25">
      <c r="B300" s="1"/>
      <c r="D300" s="1"/>
      <c r="F300" s="1"/>
      <c r="P300" s="1" t="s">
        <v>49</v>
      </c>
      <c r="Q300">
        <f>Q295-Q291</f>
        <v>1930311787.6999998</v>
      </c>
      <c r="R300">
        <f t="shared" ref="R300:V300" si="147">R295-R291</f>
        <v>3519027473.3999996</v>
      </c>
      <c r="S300">
        <f t="shared" si="147"/>
        <v>4590259000</v>
      </c>
      <c r="T300">
        <f t="shared" si="147"/>
        <v>1527088000</v>
      </c>
      <c r="U300">
        <f t="shared" si="147"/>
        <v>1740736238.0999999</v>
      </c>
      <c r="V300">
        <f t="shared" si="147"/>
        <v>1185477238.0999999</v>
      </c>
      <c r="W300">
        <f t="shared" si="145"/>
        <v>14492899737.299999</v>
      </c>
      <c r="X300" s="2">
        <f t="shared" si="146"/>
        <v>0.16693901513672033</v>
      </c>
    </row>
    <row r="301" spans="1:28" x14ac:dyDescent="0.25">
      <c r="B301" s="1"/>
      <c r="D301" s="1"/>
      <c r="F301" s="1"/>
      <c r="P301" s="1" t="s">
        <v>50</v>
      </c>
      <c r="Q301">
        <f>Q292+Q293</f>
        <v>4122461356.9000001</v>
      </c>
      <c r="R301">
        <f t="shared" ref="R301:V301" si="148">R292+R293</f>
        <v>3697078655.3999996</v>
      </c>
      <c r="S301">
        <f t="shared" si="148"/>
        <v>3382420599.8000002</v>
      </c>
      <c r="T301">
        <f t="shared" si="148"/>
        <v>4786429465.8000002</v>
      </c>
      <c r="U301">
        <f t="shared" si="148"/>
        <v>5942753348.3999996</v>
      </c>
      <c r="V301">
        <f t="shared" si="148"/>
        <v>5182859542.2000008</v>
      </c>
      <c r="W301">
        <f t="shared" si="145"/>
        <v>27114002968.499996</v>
      </c>
      <c r="X301" s="2">
        <f t="shared" si="146"/>
        <v>0.31231741294159798</v>
      </c>
    </row>
    <row r="302" spans="1:28" x14ac:dyDescent="0.25">
      <c r="B302" s="1"/>
      <c r="D302" s="1"/>
      <c r="F302" s="1"/>
      <c r="W302">
        <f>SUM(W298:W301)</f>
        <v>86815533956.699997</v>
      </c>
    </row>
    <row r="303" spans="1:28" x14ac:dyDescent="0.25">
      <c r="B303" s="1"/>
      <c r="D303" s="1"/>
      <c r="F303" s="1"/>
    </row>
    <row r="304" spans="1:28" x14ac:dyDescent="0.25">
      <c r="A304" t="s">
        <v>95</v>
      </c>
      <c r="B304" s="1" t="s">
        <v>96</v>
      </c>
      <c r="C304" t="s">
        <v>10</v>
      </c>
      <c r="D304" s="1" t="s">
        <v>5</v>
      </c>
      <c r="E304" t="s">
        <v>26</v>
      </c>
      <c r="F304" s="1" t="s">
        <v>27</v>
      </c>
      <c r="G304">
        <v>11449742.6</v>
      </c>
      <c r="H304">
        <v>12740363.6</v>
      </c>
      <c r="I304">
        <v>20700657.5</v>
      </c>
      <c r="J304">
        <v>31166868.5</v>
      </c>
      <c r="K304">
        <v>30430892.600000001</v>
      </c>
      <c r="L304">
        <v>29411702.199999999</v>
      </c>
      <c r="M304">
        <v>31671972.699999999</v>
      </c>
      <c r="N304">
        <v>37601552.600000001</v>
      </c>
      <c r="O304">
        <v>84673666.599999994</v>
      </c>
      <c r="P304">
        <v>147533858</v>
      </c>
      <c r="Q304">
        <v>71524143</v>
      </c>
      <c r="R304">
        <v>120856952.7</v>
      </c>
      <c r="S304">
        <v>129929054.2</v>
      </c>
      <c r="T304">
        <v>138184757</v>
      </c>
      <c r="U304">
        <v>149055773.80000001</v>
      </c>
      <c r="V304">
        <v>211838635.90000001</v>
      </c>
      <c r="W304">
        <v>227748968.40000001</v>
      </c>
      <c r="X304">
        <v>231309988.69999999</v>
      </c>
      <c r="Y304">
        <v>249668893.40000001</v>
      </c>
      <c r="Z304">
        <v>257843587.69999999</v>
      </c>
      <c r="AA304">
        <v>250831590.19999999</v>
      </c>
      <c r="AB304">
        <v>216807193.80000001</v>
      </c>
    </row>
    <row r="305" spans="1:28" x14ac:dyDescent="0.25">
      <c r="A305" t="s">
        <v>95</v>
      </c>
      <c r="B305" s="1" t="s">
        <v>96</v>
      </c>
      <c r="C305" t="s">
        <v>10</v>
      </c>
      <c r="D305" s="1" t="s">
        <v>5</v>
      </c>
      <c r="E305" t="s">
        <v>1</v>
      </c>
      <c r="F305" s="1" t="s">
        <v>13</v>
      </c>
      <c r="G305" t="s">
        <v>16</v>
      </c>
      <c r="H305" t="s">
        <v>16</v>
      </c>
      <c r="I305" t="s">
        <v>16</v>
      </c>
      <c r="J305" t="s">
        <v>16</v>
      </c>
      <c r="K305" t="s">
        <v>16</v>
      </c>
      <c r="L305" t="s">
        <v>16</v>
      </c>
      <c r="M305" t="s">
        <v>16</v>
      </c>
      <c r="N305" t="s">
        <v>16</v>
      </c>
      <c r="O305" t="s">
        <v>16</v>
      </c>
      <c r="P305" t="s">
        <v>16</v>
      </c>
      <c r="Q305">
        <v>0</v>
      </c>
      <c r="R305">
        <v>0</v>
      </c>
      <c r="S305">
        <v>21069.1</v>
      </c>
      <c r="T305">
        <v>242212.7</v>
      </c>
      <c r="U305">
        <v>30183811.699999999</v>
      </c>
      <c r="V305">
        <v>14784163.300000001</v>
      </c>
      <c r="W305" t="s">
        <v>16</v>
      </c>
      <c r="X305" t="s">
        <v>16</v>
      </c>
      <c r="Y305" t="s">
        <v>16</v>
      </c>
      <c r="Z305" t="s">
        <v>16</v>
      </c>
      <c r="AA305" t="s">
        <v>16</v>
      </c>
      <c r="AB305" t="s">
        <v>16</v>
      </c>
    </row>
    <row r="306" spans="1:28" x14ac:dyDescent="0.25">
      <c r="A306" t="s">
        <v>95</v>
      </c>
      <c r="B306" s="1" t="s">
        <v>96</v>
      </c>
      <c r="C306" t="s">
        <v>41</v>
      </c>
      <c r="D306" s="1" t="s">
        <v>22</v>
      </c>
      <c r="E306" t="s">
        <v>19</v>
      </c>
      <c r="F306" s="1" t="s">
        <v>34</v>
      </c>
      <c r="G306">
        <v>1310681</v>
      </c>
      <c r="H306">
        <v>3540773.9</v>
      </c>
      <c r="I306">
        <v>5380045.0999999996</v>
      </c>
      <c r="J306">
        <v>5573133.5999999996</v>
      </c>
      <c r="K306">
        <v>17677876.899999999</v>
      </c>
      <c r="L306">
        <v>33902188.899999999</v>
      </c>
      <c r="M306">
        <v>35845439.200000003</v>
      </c>
      <c r="N306">
        <v>33771241.700000003</v>
      </c>
      <c r="O306">
        <v>34573791.200000003</v>
      </c>
      <c r="P306">
        <v>24480664.5</v>
      </c>
      <c r="Q306">
        <v>6951405.0999999996</v>
      </c>
      <c r="R306">
        <v>4128391.5</v>
      </c>
      <c r="S306">
        <v>18441127.100000001</v>
      </c>
      <c r="T306">
        <v>134147971.8</v>
      </c>
      <c r="U306">
        <v>224731108.40000001</v>
      </c>
      <c r="V306">
        <v>276852346.19999999</v>
      </c>
      <c r="W306">
        <v>313351593.30000001</v>
      </c>
      <c r="X306">
        <v>240893986.30000001</v>
      </c>
      <c r="Y306">
        <v>174384526.80000001</v>
      </c>
      <c r="Z306">
        <v>168999717.5</v>
      </c>
      <c r="AA306">
        <v>131171335.8</v>
      </c>
      <c r="AB306">
        <v>91712388.200000003</v>
      </c>
    </row>
    <row r="307" spans="1:28" x14ac:dyDescent="0.25">
      <c r="A307" t="s">
        <v>95</v>
      </c>
      <c r="B307" s="1" t="s">
        <v>96</v>
      </c>
      <c r="C307" t="s">
        <v>41</v>
      </c>
      <c r="D307" s="1" t="s">
        <v>22</v>
      </c>
      <c r="E307" t="s">
        <v>30</v>
      </c>
      <c r="F307" s="1" t="s">
        <v>45</v>
      </c>
      <c r="G307">
        <v>69017231.5</v>
      </c>
      <c r="H307">
        <v>83550043</v>
      </c>
      <c r="I307">
        <v>70215895.400000006</v>
      </c>
      <c r="J307">
        <v>73757497.200000003</v>
      </c>
      <c r="K307">
        <v>85091725.400000006</v>
      </c>
      <c r="L307">
        <v>82477121.700000003</v>
      </c>
      <c r="M307">
        <v>97312203.099999994</v>
      </c>
      <c r="N307">
        <v>113538045.59999999</v>
      </c>
      <c r="O307">
        <v>170152365.19999999</v>
      </c>
      <c r="P307">
        <v>176919026.69999999</v>
      </c>
      <c r="Q307">
        <v>193292924.5</v>
      </c>
      <c r="R307">
        <v>258617757.19999999</v>
      </c>
      <c r="S307">
        <v>320545031.10000002</v>
      </c>
      <c r="T307">
        <v>434414097</v>
      </c>
      <c r="U307">
        <v>640462356.10000002</v>
      </c>
      <c r="V307">
        <v>724224574.29999995</v>
      </c>
      <c r="W307">
        <v>780152910.39999998</v>
      </c>
      <c r="X307">
        <v>853224756.29999995</v>
      </c>
      <c r="Y307">
        <v>888713708.20000005</v>
      </c>
      <c r="Z307">
        <v>919276640.79999995</v>
      </c>
      <c r="AA307">
        <v>913723773.39999998</v>
      </c>
      <c r="AB307">
        <v>859237511.10000002</v>
      </c>
    </row>
    <row r="308" spans="1:28" x14ac:dyDescent="0.25">
      <c r="A308" t="s">
        <v>95</v>
      </c>
      <c r="B308" s="1" t="s">
        <v>96</v>
      </c>
      <c r="C308" t="s">
        <v>41</v>
      </c>
      <c r="D308" s="1" t="s">
        <v>22</v>
      </c>
      <c r="E308" t="s">
        <v>26</v>
      </c>
      <c r="F308" s="1" t="s">
        <v>27</v>
      </c>
      <c r="G308">
        <v>59653809.799999997</v>
      </c>
      <c r="H308">
        <v>112675416.7</v>
      </c>
      <c r="I308">
        <v>117244088.09999999</v>
      </c>
      <c r="J308">
        <v>131710517.90000001</v>
      </c>
      <c r="K308">
        <v>86005037</v>
      </c>
      <c r="L308">
        <v>84597799.299999997</v>
      </c>
      <c r="M308">
        <v>106661359.40000001</v>
      </c>
      <c r="N308">
        <v>104046511.5</v>
      </c>
      <c r="O308">
        <v>185215913.40000001</v>
      </c>
      <c r="P308">
        <v>340944970.19999999</v>
      </c>
      <c r="Q308">
        <v>192710345</v>
      </c>
      <c r="R308">
        <v>229985039.19999999</v>
      </c>
      <c r="S308">
        <v>382569334.5</v>
      </c>
      <c r="T308">
        <v>397261729</v>
      </c>
      <c r="U308">
        <v>417558523.30000001</v>
      </c>
      <c r="V308">
        <v>499835480.39999998</v>
      </c>
      <c r="W308">
        <v>525665452</v>
      </c>
      <c r="X308">
        <v>546193515.29999995</v>
      </c>
      <c r="Y308">
        <v>584041853.89999998</v>
      </c>
      <c r="Z308">
        <v>575209062.60000002</v>
      </c>
      <c r="AA308">
        <v>553686202.5</v>
      </c>
      <c r="AB308">
        <v>498191194.19999999</v>
      </c>
    </row>
    <row r="309" spans="1:28" x14ac:dyDescent="0.25">
      <c r="A309" t="s">
        <v>95</v>
      </c>
      <c r="B309" s="1" t="s">
        <v>96</v>
      </c>
      <c r="C309" t="s">
        <v>41</v>
      </c>
      <c r="D309" s="1" t="s">
        <v>22</v>
      </c>
      <c r="E309" t="s">
        <v>1</v>
      </c>
      <c r="F309" s="1" t="s">
        <v>13</v>
      </c>
      <c r="G309">
        <v>19455322</v>
      </c>
      <c r="H309">
        <v>50683068.100000001</v>
      </c>
      <c r="I309">
        <v>41524506</v>
      </c>
      <c r="J309">
        <v>45460969.899999999</v>
      </c>
      <c r="K309">
        <v>56994803.200000003</v>
      </c>
      <c r="L309">
        <v>73048362.5</v>
      </c>
      <c r="M309">
        <v>62290397.200000003</v>
      </c>
      <c r="N309">
        <v>222088399.59999999</v>
      </c>
      <c r="O309">
        <v>244245374.09999999</v>
      </c>
      <c r="P309">
        <v>277440151.19999999</v>
      </c>
      <c r="Q309">
        <v>421333126.10000002</v>
      </c>
      <c r="R309">
        <v>946390038</v>
      </c>
      <c r="S309">
        <v>307974242.39999998</v>
      </c>
      <c r="T309">
        <v>454630934.80000001</v>
      </c>
      <c r="U309">
        <v>910141304.60000002</v>
      </c>
      <c r="V309">
        <v>895588657.20000005</v>
      </c>
      <c r="W309">
        <v>2355625239.5999999</v>
      </c>
      <c r="X309">
        <v>869635057.29999995</v>
      </c>
      <c r="Y309">
        <v>771352385.10000002</v>
      </c>
      <c r="Z309">
        <v>702200204</v>
      </c>
      <c r="AA309">
        <v>617137512</v>
      </c>
      <c r="AB309">
        <v>483486406.89999998</v>
      </c>
    </row>
    <row r="310" spans="1:28" x14ac:dyDescent="0.25">
      <c r="B310" s="1"/>
      <c r="C310" t="s">
        <v>115</v>
      </c>
      <c r="D310" s="1" t="s">
        <v>116</v>
      </c>
      <c r="E310" t="s">
        <v>30</v>
      </c>
      <c r="F310" s="1" t="s">
        <v>45</v>
      </c>
      <c r="Q310">
        <v>33868578</v>
      </c>
      <c r="R310">
        <v>33442310</v>
      </c>
      <c r="S310">
        <v>28784577.899999999</v>
      </c>
      <c r="T310">
        <v>28104242.600000001</v>
      </c>
    </row>
    <row r="311" spans="1:28" x14ac:dyDescent="0.25">
      <c r="B311" s="1"/>
      <c r="D311" s="1"/>
      <c r="F311" s="1"/>
    </row>
    <row r="312" spans="1:28" x14ac:dyDescent="0.25">
      <c r="B312" s="1"/>
      <c r="D312" s="1"/>
      <c r="F312" s="1"/>
      <c r="Q312">
        <v>2020</v>
      </c>
      <c r="R312">
        <f>Q312+1</f>
        <v>2021</v>
      </c>
      <c r="S312">
        <f t="shared" ref="S312:V312" si="149">R312+1</f>
        <v>2022</v>
      </c>
      <c r="T312">
        <f t="shared" si="149"/>
        <v>2023</v>
      </c>
      <c r="U312">
        <f t="shared" si="149"/>
        <v>2024</v>
      </c>
      <c r="V312">
        <f t="shared" si="149"/>
        <v>2025</v>
      </c>
    </row>
    <row r="313" spans="1:28" x14ac:dyDescent="0.25">
      <c r="B313" s="1"/>
      <c r="D313" s="1"/>
      <c r="F313" s="1"/>
      <c r="P313" s="1" t="s">
        <v>47</v>
      </c>
      <c r="Q313">
        <f>Q304+Q305</f>
        <v>71524143</v>
      </c>
      <c r="R313">
        <f t="shared" ref="R313:V313" si="150">R304+R305</f>
        <v>120856952.7</v>
      </c>
      <c r="S313">
        <f t="shared" si="150"/>
        <v>129950123.3</v>
      </c>
      <c r="T313">
        <f t="shared" si="150"/>
        <v>138426969.69999999</v>
      </c>
      <c r="U313">
        <f t="shared" si="150"/>
        <v>179239585.5</v>
      </c>
      <c r="V313">
        <f t="shared" si="150"/>
        <v>226622799.20000002</v>
      </c>
      <c r="W313">
        <f>SUM(Q313:V313)</f>
        <v>866620573.4000001</v>
      </c>
      <c r="X313" s="2">
        <f>W313/$W$317</f>
        <v>9.3257329003259046E-2</v>
      </c>
    </row>
    <row r="314" spans="1:28" x14ac:dyDescent="0.25">
      <c r="B314" s="1"/>
      <c r="D314" s="1"/>
      <c r="F314" s="1"/>
      <c r="P314" s="1" t="s">
        <v>48</v>
      </c>
      <c r="Q314">
        <f>Q308-Q304</f>
        <v>121186202</v>
      </c>
      <c r="R314">
        <f t="shared" ref="R314:V314" si="151">R308-R304</f>
        <v>109128086.49999999</v>
      </c>
      <c r="S314">
        <f t="shared" si="151"/>
        <v>252640280.30000001</v>
      </c>
      <c r="T314">
        <f t="shared" si="151"/>
        <v>259076972</v>
      </c>
      <c r="U314">
        <f t="shared" si="151"/>
        <v>268502749.5</v>
      </c>
      <c r="V314">
        <f t="shared" si="151"/>
        <v>287996844.5</v>
      </c>
      <c r="W314">
        <f t="shared" ref="W314:W316" si="152">SUM(Q314:V314)</f>
        <v>1298531134.8</v>
      </c>
      <c r="X314" s="2">
        <f t="shared" ref="X314:X316" si="153">W314/$W$317</f>
        <v>0.13973536859841518</v>
      </c>
    </row>
    <row r="315" spans="1:28" x14ac:dyDescent="0.25">
      <c r="B315" s="1"/>
      <c r="D315" s="1"/>
      <c r="F315" s="1"/>
      <c r="P315" s="1" t="s">
        <v>49</v>
      </c>
      <c r="Q315">
        <f>Q309-Q305+Q310</f>
        <v>455201704.10000002</v>
      </c>
      <c r="R315">
        <f t="shared" ref="R315:T315" si="154">R309-R305+R310</f>
        <v>979832348</v>
      </c>
      <c r="S315">
        <f t="shared" si="154"/>
        <v>336737751.19999993</v>
      </c>
      <c r="T315">
        <f t="shared" si="154"/>
        <v>482492964.70000005</v>
      </c>
      <c r="U315">
        <f t="shared" ref="U315:V315" si="155">U309-U305</f>
        <v>879957492.89999998</v>
      </c>
      <c r="V315">
        <f t="shared" si="155"/>
        <v>880804493.9000001</v>
      </c>
      <c r="W315">
        <f t="shared" si="152"/>
        <v>4015026754.8000002</v>
      </c>
      <c r="X315" s="2">
        <f t="shared" si="153"/>
        <v>0.43205836847407464</v>
      </c>
    </row>
    <row r="316" spans="1:28" x14ac:dyDescent="0.25">
      <c r="B316" s="1"/>
      <c r="D316" s="1"/>
      <c r="F316" s="1"/>
      <c r="P316" s="1" t="s">
        <v>50</v>
      </c>
      <c r="Q316">
        <f>Q306+Q307-Q310</f>
        <v>166375751.59999999</v>
      </c>
      <c r="R316">
        <f t="shared" ref="R316:T316" si="156">R306+R307-R310</f>
        <v>229303838.69999999</v>
      </c>
      <c r="S316">
        <f t="shared" si="156"/>
        <v>310201580.30000007</v>
      </c>
      <c r="T316">
        <f t="shared" si="156"/>
        <v>540457826.19999993</v>
      </c>
      <c r="U316">
        <f t="shared" ref="U316:V316" si="157">U306+U307</f>
        <v>865193464.5</v>
      </c>
      <c r="V316">
        <f t="shared" si="157"/>
        <v>1001076920.5</v>
      </c>
      <c r="W316">
        <f t="shared" si="152"/>
        <v>3112609381.8000002</v>
      </c>
      <c r="X316" s="2">
        <f t="shared" si="153"/>
        <v>0.33494893392425124</v>
      </c>
    </row>
    <row r="317" spans="1:28" x14ac:dyDescent="0.25">
      <c r="B317" s="1"/>
      <c r="D317" s="1"/>
      <c r="F317" s="1"/>
      <c r="W317">
        <f>SUM(W313:W316)</f>
        <v>9292787844.7999992</v>
      </c>
    </row>
    <row r="318" spans="1:28" x14ac:dyDescent="0.25">
      <c r="B318" s="1"/>
      <c r="D318" s="1"/>
      <c r="F318" s="1"/>
    </row>
    <row r="319" spans="1:28" x14ac:dyDescent="0.25">
      <c r="A319" t="s">
        <v>97</v>
      </c>
      <c r="P319" s="1"/>
      <c r="X319" s="2"/>
    </row>
    <row r="320" spans="1:28" x14ac:dyDescent="0.25">
      <c r="A320" s="3" t="s">
        <v>127</v>
      </c>
      <c r="B320" s="1"/>
      <c r="D320" s="1"/>
      <c r="F320" s="1"/>
      <c r="Q320" t="s">
        <v>111</v>
      </c>
      <c r="R320" t="s">
        <v>110</v>
      </c>
      <c r="S320" t="s">
        <v>109</v>
      </c>
      <c r="T320" t="s">
        <v>109</v>
      </c>
      <c r="U320" t="s">
        <v>109</v>
      </c>
    </row>
    <row r="321" spans="1:28" x14ac:dyDescent="0.25">
      <c r="B321" s="1"/>
      <c r="D321" s="1"/>
      <c r="F321" s="1"/>
      <c r="Q321">
        <v>2020</v>
      </c>
      <c r="R321">
        <f>Q321+1</f>
        <v>2021</v>
      </c>
      <c r="S321">
        <f t="shared" ref="S321:V321" si="158">R321+1</f>
        <v>2022</v>
      </c>
      <c r="T321">
        <f t="shared" si="158"/>
        <v>2023</v>
      </c>
      <c r="U321">
        <f t="shared" si="158"/>
        <v>2024</v>
      </c>
      <c r="V321">
        <f t="shared" si="158"/>
        <v>2025</v>
      </c>
    </row>
    <row r="322" spans="1:28" x14ac:dyDescent="0.25">
      <c r="B322" s="1"/>
      <c r="D322" s="1"/>
      <c r="F322" s="1"/>
      <c r="P322" s="1" t="s">
        <v>47</v>
      </c>
      <c r="Q322">
        <v>27</v>
      </c>
      <c r="R322">
        <v>0</v>
      </c>
      <c r="S322">
        <v>0.1</v>
      </c>
      <c r="T322">
        <v>23.7</v>
      </c>
      <c r="U322">
        <v>23.7</v>
      </c>
      <c r="W322">
        <f>SUM(Q322:V322)</f>
        <v>74.5</v>
      </c>
      <c r="X322" s="2">
        <f>W322/$W$326</f>
        <v>3.5440749726464015E-2</v>
      </c>
    </row>
    <row r="323" spans="1:28" x14ac:dyDescent="0.25">
      <c r="B323" s="1"/>
      <c r="D323" s="1"/>
      <c r="F323" s="1"/>
      <c r="P323" s="1" t="s">
        <v>48</v>
      </c>
      <c r="Q323">
        <v>0</v>
      </c>
      <c r="R323">
        <v>0</v>
      </c>
      <c r="S323">
        <v>0</v>
      </c>
      <c r="T323">
        <v>0</v>
      </c>
      <c r="U323">
        <v>0</v>
      </c>
      <c r="W323">
        <f t="shared" ref="W323:W325" si="159">SUM(Q323:V323)</f>
        <v>0</v>
      </c>
      <c r="X323" s="2">
        <f t="shared" ref="X323:X325" si="160">W323/$W$326</f>
        <v>0</v>
      </c>
    </row>
    <row r="324" spans="1:28" x14ac:dyDescent="0.25">
      <c r="B324" s="1"/>
      <c r="D324" s="1"/>
      <c r="F324" s="1"/>
      <c r="P324" s="1" t="s">
        <v>49</v>
      </c>
      <c r="Q324">
        <v>284</v>
      </c>
      <c r="R324">
        <v>811</v>
      </c>
      <c r="S324">
        <v>0</v>
      </c>
      <c r="T324">
        <v>288.8</v>
      </c>
      <c r="U324">
        <v>601.29999999999995</v>
      </c>
      <c r="W324">
        <f t="shared" si="159"/>
        <v>1985.1</v>
      </c>
      <c r="X324" s="2">
        <f t="shared" si="160"/>
        <v>0.94434137291280151</v>
      </c>
    </row>
    <row r="325" spans="1:28" x14ac:dyDescent="0.25">
      <c r="B325" s="1"/>
      <c r="D325" s="1"/>
      <c r="F325" s="1"/>
      <c r="P325" s="1" t="s">
        <v>50</v>
      </c>
      <c r="Q325">
        <v>0</v>
      </c>
      <c r="R325">
        <v>1</v>
      </c>
      <c r="S325">
        <v>1.3</v>
      </c>
      <c r="T325">
        <v>17.8</v>
      </c>
      <c r="U325">
        <v>22.4</v>
      </c>
      <c r="W325">
        <f t="shared" si="159"/>
        <v>42.5</v>
      </c>
      <c r="X325" s="2">
        <f t="shared" si="160"/>
        <v>2.0217877360734503E-2</v>
      </c>
    </row>
    <row r="326" spans="1:28" x14ac:dyDescent="0.25">
      <c r="B326" s="1"/>
      <c r="D326" s="1"/>
      <c r="F326" s="1"/>
      <c r="W326">
        <f>SUM(W322:W325)</f>
        <v>2102.1</v>
      </c>
    </row>
    <row r="327" spans="1:28" x14ac:dyDescent="0.25">
      <c r="B327" s="1"/>
      <c r="D327" s="1"/>
      <c r="F327" s="1"/>
    </row>
    <row r="328" spans="1:28" x14ac:dyDescent="0.25">
      <c r="A328" t="s">
        <v>99</v>
      </c>
      <c r="B328" s="1" t="s">
        <v>100</v>
      </c>
      <c r="C328" t="s">
        <v>10</v>
      </c>
      <c r="D328" s="1" t="s">
        <v>5</v>
      </c>
      <c r="E328" t="s">
        <v>26</v>
      </c>
      <c r="F328" s="1" t="s">
        <v>27</v>
      </c>
      <c r="G328">
        <v>278332252.80000001</v>
      </c>
      <c r="H328">
        <v>293397131.69999999</v>
      </c>
      <c r="I328">
        <v>134596554.19999999</v>
      </c>
      <c r="J328">
        <v>157850314.40000001</v>
      </c>
      <c r="K328">
        <v>127693508</v>
      </c>
      <c r="L328">
        <v>186031725.40000001</v>
      </c>
      <c r="M328">
        <v>171307144.40000001</v>
      </c>
      <c r="N328">
        <v>113418048</v>
      </c>
      <c r="O328">
        <v>109788895.59999999</v>
      </c>
      <c r="P328">
        <v>102795078.8</v>
      </c>
      <c r="Q328">
        <v>84003609.799999997</v>
      </c>
      <c r="R328">
        <v>82685279.200000003</v>
      </c>
      <c r="S328">
        <v>78582146.599999994</v>
      </c>
      <c r="T328">
        <v>70077060.599999994</v>
      </c>
      <c r="U328">
        <v>164093008.40000001</v>
      </c>
      <c r="V328">
        <v>162854893.40000001</v>
      </c>
      <c r="W328">
        <v>160620673.40000001</v>
      </c>
      <c r="X328">
        <v>157826558.40000001</v>
      </c>
      <c r="Y328">
        <v>154366226.40000001</v>
      </c>
      <c r="Z328">
        <v>45705821.399999999</v>
      </c>
      <c r="AA328">
        <v>44828821.399999999</v>
      </c>
      <c r="AB328" t="s">
        <v>16</v>
      </c>
    </row>
    <row r="329" spans="1:28" x14ac:dyDescent="0.25">
      <c r="A329" t="s">
        <v>99</v>
      </c>
      <c r="B329" s="1" t="s">
        <v>100</v>
      </c>
      <c r="C329" t="s">
        <v>10</v>
      </c>
      <c r="D329" s="1" t="s">
        <v>5</v>
      </c>
      <c r="E329" t="s">
        <v>1</v>
      </c>
      <c r="F329" s="1" t="s">
        <v>13</v>
      </c>
      <c r="G329" t="s">
        <v>16</v>
      </c>
      <c r="H329" t="s">
        <v>16</v>
      </c>
      <c r="I329" t="s">
        <v>16</v>
      </c>
      <c r="J329" t="s">
        <v>16</v>
      </c>
      <c r="K329" t="s">
        <v>16</v>
      </c>
      <c r="L329" t="s">
        <v>16</v>
      </c>
      <c r="M329" t="s">
        <v>16</v>
      </c>
      <c r="N329" t="s">
        <v>16</v>
      </c>
      <c r="O329" t="s">
        <v>16</v>
      </c>
      <c r="P329" t="s">
        <v>16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 t="s">
        <v>16</v>
      </c>
      <c r="X329" t="s">
        <v>16</v>
      </c>
      <c r="Y329" t="s">
        <v>16</v>
      </c>
      <c r="Z329" t="s">
        <v>16</v>
      </c>
      <c r="AA329" t="s">
        <v>16</v>
      </c>
      <c r="AB329" t="s">
        <v>16</v>
      </c>
    </row>
    <row r="330" spans="1:28" x14ac:dyDescent="0.25">
      <c r="A330" t="s">
        <v>99</v>
      </c>
      <c r="B330" s="1" t="s">
        <v>100</v>
      </c>
      <c r="C330" t="s">
        <v>41</v>
      </c>
      <c r="D330" s="1" t="s">
        <v>22</v>
      </c>
      <c r="E330" t="s">
        <v>19</v>
      </c>
      <c r="F330" s="1" t="s">
        <v>34</v>
      </c>
      <c r="G330">
        <v>6684862.2999999998</v>
      </c>
      <c r="H330">
        <v>10874022.5</v>
      </c>
      <c r="I330">
        <v>7469234.7000000002</v>
      </c>
      <c r="J330">
        <v>7620407.2000000002</v>
      </c>
      <c r="K330">
        <v>10856249.699999999</v>
      </c>
      <c r="L330">
        <v>7640619.5999999996</v>
      </c>
      <c r="M330">
        <v>10151597.4</v>
      </c>
      <c r="N330">
        <v>7610420.7000000002</v>
      </c>
      <c r="O330">
        <v>237893.1</v>
      </c>
      <c r="P330">
        <v>13065197.199999999</v>
      </c>
      <c r="Q330">
        <v>3287638.5</v>
      </c>
      <c r="R330">
        <v>1376243068.9000001</v>
      </c>
      <c r="S330">
        <v>14059686.6</v>
      </c>
      <c r="T330">
        <v>40715177.5</v>
      </c>
      <c r="U330">
        <v>0</v>
      </c>
      <c r="V330">
        <v>0</v>
      </c>
      <c r="W330">
        <v>133033380.7</v>
      </c>
      <c r="X330">
        <v>266066761.5</v>
      </c>
      <c r="Y330">
        <v>266066761.5</v>
      </c>
      <c r="Z330">
        <v>266066761.5</v>
      </c>
      <c r="AA330">
        <v>266066761.5</v>
      </c>
      <c r="AB330">
        <v>133033380.7</v>
      </c>
    </row>
    <row r="331" spans="1:28" x14ac:dyDescent="0.25">
      <c r="A331" t="s">
        <v>99</v>
      </c>
      <c r="B331" s="1" t="s">
        <v>100</v>
      </c>
      <c r="C331" t="s">
        <v>41</v>
      </c>
      <c r="D331" s="1" t="s">
        <v>22</v>
      </c>
      <c r="E331" t="s">
        <v>30</v>
      </c>
      <c r="F331" s="1" t="s">
        <v>45</v>
      </c>
      <c r="G331">
        <v>102741822.3</v>
      </c>
      <c r="H331">
        <v>111199515.59999999</v>
      </c>
      <c r="I331">
        <v>128457955.09999999</v>
      </c>
      <c r="J331">
        <v>100497658.8</v>
      </c>
      <c r="K331">
        <v>103186307.59999999</v>
      </c>
      <c r="L331">
        <v>253214256.30000001</v>
      </c>
      <c r="M331">
        <v>38345812.700000003</v>
      </c>
      <c r="N331">
        <v>97619552.700000003</v>
      </c>
      <c r="O331">
        <v>25500782</v>
      </c>
      <c r="P331">
        <v>55790178.100000001</v>
      </c>
      <c r="Q331">
        <v>26535997.5</v>
      </c>
      <c r="R331">
        <v>1595638578.5999999</v>
      </c>
      <c r="S331">
        <v>83356714.700000003</v>
      </c>
      <c r="T331">
        <v>81541313.400000006</v>
      </c>
      <c r="U331">
        <v>279763098.30000001</v>
      </c>
      <c r="V331">
        <v>271421203.60000002</v>
      </c>
      <c r="W331">
        <v>242948317.69999999</v>
      </c>
      <c r="X331">
        <v>218596810.90000001</v>
      </c>
      <c r="Y331">
        <v>180937750.09999999</v>
      </c>
      <c r="Z331">
        <v>156833744.40000001</v>
      </c>
      <c r="AA331">
        <v>135110700.5</v>
      </c>
      <c r="AB331">
        <v>109969040.3</v>
      </c>
    </row>
    <row r="332" spans="1:28" x14ac:dyDescent="0.25">
      <c r="A332" t="s">
        <v>99</v>
      </c>
      <c r="B332" s="1" t="s">
        <v>100</v>
      </c>
      <c r="C332" t="s">
        <v>41</v>
      </c>
      <c r="D332" s="1" t="s">
        <v>22</v>
      </c>
      <c r="E332" t="s">
        <v>26</v>
      </c>
      <c r="F332" s="1" t="s">
        <v>27</v>
      </c>
      <c r="G332">
        <v>381259394.39999998</v>
      </c>
      <c r="H332">
        <v>408906789.19999999</v>
      </c>
      <c r="I332">
        <v>226285572.30000001</v>
      </c>
      <c r="J332">
        <v>185576848.69999999</v>
      </c>
      <c r="K332">
        <v>145390590.09999999</v>
      </c>
      <c r="L332">
        <v>260949220.09999999</v>
      </c>
      <c r="M332">
        <v>244111606.90000001</v>
      </c>
      <c r="N332">
        <v>136719192.30000001</v>
      </c>
      <c r="O332">
        <v>183073766</v>
      </c>
      <c r="P332">
        <v>122981349.7</v>
      </c>
      <c r="Q332">
        <v>114872703.09999999</v>
      </c>
      <c r="R332">
        <v>91064212.5</v>
      </c>
      <c r="S332">
        <v>86637079.900000006</v>
      </c>
      <c r="T332">
        <v>77970127.200000003</v>
      </c>
      <c r="U332">
        <v>305049782.39999998</v>
      </c>
      <c r="V332">
        <v>303159416.60000002</v>
      </c>
      <c r="W332">
        <v>295794994.80000001</v>
      </c>
      <c r="X332">
        <v>267092884.40000001</v>
      </c>
      <c r="Y332">
        <v>251866067</v>
      </c>
      <c r="Z332">
        <v>141800435.40000001</v>
      </c>
      <c r="AA332">
        <v>131407602.5</v>
      </c>
      <c r="AB332">
        <v>60741762.100000001</v>
      </c>
    </row>
    <row r="333" spans="1:28" x14ac:dyDescent="0.25">
      <c r="A333" t="s">
        <v>99</v>
      </c>
      <c r="B333" s="1" t="s">
        <v>100</v>
      </c>
      <c r="C333" t="s">
        <v>41</v>
      </c>
      <c r="D333" s="1" t="s">
        <v>22</v>
      </c>
      <c r="E333" t="s">
        <v>1</v>
      </c>
      <c r="F333" s="1" t="s">
        <v>13</v>
      </c>
      <c r="G333" t="s">
        <v>16</v>
      </c>
      <c r="H333" t="s">
        <v>16</v>
      </c>
      <c r="I333" t="s">
        <v>16</v>
      </c>
      <c r="J333" t="s">
        <v>16</v>
      </c>
      <c r="K333" t="s">
        <v>16</v>
      </c>
      <c r="L333" t="s">
        <v>16</v>
      </c>
      <c r="M333" t="s">
        <v>16</v>
      </c>
      <c r="N333" t="s">
        <v>16</v>
      </c>
      <c r="O333" t="s">
        <v>16</v>
      </c>
      <c r="P333" t="s">
        <v>16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 t="s">
        <v>16</v>
      </c>
      <c r="X333" t="s">
        <v>16</v>
      </c>
      <c r="Y333" t="s">
        <v>16</v>
      </c>
      <c r="Z333" t="s">
        <v>16</v>
      </c>
      <c r="AA333" t="s">
        <v>16</v>
      </c>
      <c r="AB333" t="s">
        <v>16</v>
      </c>
    </row>
    <row r="334" spans="1:28" x14ac:dyDescent="0.25">
      <c r="B334" s="1"/>
      <c r="D334" s="1"/>
      <c r="F334" s="1"/>
    </row>
    <row r="335" spans="1:28" x14ac:dyDescent="0.25">
      <c r="B335" s="1"/>
      <c r="D335" s="1"/>
      <c r="F335" s="1"/>
      <c r="Q335">
        <v>2020</v>
      </c>
      <c r="R335">
        <f>Q335+1</f>
        <v>2021</v>
      </c>
      <c r="S335">
        <f t="shared" ref="S335:V335" si="161">R335+1</f>
        <v>2022</v>
      </c>
      <c r="T335">
        <f t="shared" si="161"/>
        <v>2023</v>
      </c>
      <c r="U335">
        <f t="shared" si="161"/>
        <v>2024</v>
      </c>
      <c r="V335">
        <f t="shared" si="161"/>
        <v>2025</v>
      </c>
    </row>
    <row r="336" spans="1:28" x14ac:dyDescent="0.25">
      <c r="B336" s="1"/>
      <c r="D336" s="1"/>
      <c r="F336" s="1"/>
      <c r="P336" s="1" t="s">
        <v>47</v>
      </c>
      <c r="Q336">
        <f>Q328+Q329</f>
        <v>84003609.799999997</v>
      </c>
      <c r="R336">
        <f t="shared" ref="R336:V336" si="162">R328+R329</f>
        <v>82685279.200000003</v>
      </c>
      <c r="S336">
        <f t="shared" si="162"/>
        <v>78582146.599999994</v>
      </c>
      <c r="T336">
        <f t="shared" si="162"/>
        <v>70077060.599999994</v>
      </c>
      <c r="U336">
        <f t="shared" si="162"/>
        <v>164093008.40000001</v>
      </c>
      <c r="V336">
        <f t="shared" si="162"/>
        <v>162854893.40000001</v>
      </c>
      <c r="W336">
        <f>SUM(Q336:V336)</f>
        <v>642295998</v>
      </c>
      <c r="X336" s="2">
        <f>W336/$W$340</f>
        <v>0.13518276307683608</v>
      </c>
    </row>
    <row r="337" spans="1:28" x14ac:dyDescent="0.25">
      <c r="B337" s="1"/>
      <c r="D337" s="1"/>
      <c r="F337" s="1"/>
      <c r="P337" s="1" t="s">
        <v>48</v>
      </c>
      <c r="Q337">
        <f>Q332-Q328</f>
        <v>30869093.299999997</v>
      </c>
      <c r="R337">
        <f t="shared" ref="R337:V337" si="163">R332-R328</f>
        <v>8378933.299999997</v>
      </c>
      <c r="S337">
        <f t="shared" si="163"/>
        <v>8054933.3000000119</v>
      </c>
      <c r="T337">
        <f t="shared" si="163"/>
        <v>7893066.6000000089</v>
      </c>
      <c r="U337">
        <f t="shared" si="163"/>
        <v>140956773.99999997</v>
      </c>
      <c r="V337">
        <f t="shared" si="163"/>
        <v>140304523.20000002</v>
      </c>
      <c r="W337">
        <f t="shared" ref="W337:W339" si="164">SUM(Q337:V337)</f>
        <v>336457323.70000005</v>
      </c>
      <c r="X337" s="2">
        <f t="shared" ref="X337:X339" si="165">W337/$W$340</f>
        <v>7.0813504703174962E-2</v>
      </c>
    </row>
    <row r="338" spans="1:28" x14ac:dyDescent="0.25">
      <c r="B338" s="1"/>
      <c r="D338" s="1"/>
      <c r="F338" s="1"/>
      <c r="P338" s="1" t="s">
        <v>49</v>
      </c>
      <c r="Q338">
        <f>Q333-Q329</f>
        <v>0</v>
      </c>
      <c r="R338">
        <f t="shared" ref="R338:V338" si="166">R333-R329</f>
        <v>0</v>
      </c>
      <c r="S338">
        <f t="shared" si="166"/>
        <v>0</v>
      </c>
      <c r="T338">
        <f t="shared" si="166"/>
        <v>0</v>
      </c>
      <c r="U338">
        <f t="shared" si="166"/>
        <v>0</v>
      </c>
      <c r="V338">
        <f t="shared" si="166"/>
        <v>0</v>
      </c>
      <c r="W338">
        <f t="shared" si="164"/>
        <v>0</v>
      </c>
      <c r="X338" s="2">
        <f t="shared" si="165"/>
        <v>0</v>
      </c>
    </row>
    <row r="339" spans="1:28" x14ac:dyDescent="0.25">
      <c r="B339" s="1"/>
      <c r="D339" s="1"/>
      <c r="F339" s="1"/>
      <c r="P339" s="1" t="s">
        <v>50</v>
      </c>
      <c r="Q339">
        <f>Q330+Q331</f>
        <v>29823636</v>
      </c>
      <c r="R339">
        <f t="shared" ref="R339:V339" si="167">R330+R331</f>
        <v>2971881647.5</v>
      </c>
      <c r="S339">
        <f t="shared" si="167"/>
        <v>97416401.299999997</v>
      </c>
      <c r="T339">
        <f t="shared" si="167"/>
        <v>122256490.90000001</v>
      </c>
      <c r="U339">
        <f t="shared" si="167"/>
        <v>279763098.30000001</v>
      </c>
      <c r="V339">
        <f t="shared" si="167"/>
        <v>271421203.60000002</v>
      </c>
      <c r="W339">
        <f t="shared" si="164"/>
        <v>3772562477.6000004</v>
      </c>
      <c r="X339" s="2">
        <f t="shared" si="165"/>
        <v>0.79400373221998899</v>
      </c>
    </row>
    <row r="340" spans="1:28" x14ac:dyDescent="0.25">
      <c r="B340" s="1"/>
      <c r="D340" s="1"/>
      <c r="F340" s="1"/>
      <c r="W340">
        <f>SUM(W336:W339)</f>
        <v>4751315799.3000002</v>
      </c>
    </row>
    <row r="341" spans="1:28" x14ac:dyDescent="0.25">
      <c r="B341" s="1"/>
      <c r="D341" s="1"/>
      <c r="F341" s="1"/>
    </row>
    <row r="342" spans="1:28" x14ac:dyDescent="0.25">
      <c r="A342" t="s">
        <v>101</v>
      </c>
      <c r="B342" s="1" t="s">
        <v>102</v>
      </c>
      <c r="C342" t="s">
        <v>10</v>
      </c>
      <c r="D342" s="1" t="s">
        <v>5</v>
      </c>
      <c r="E342" t="s">
        <v>26</v>
      </c>
      <c r="F342" s="1" t="s">
        <v>27</v>
      </c>
      <c r="G342" t="s">
        <v>16</v>
      </c>
      <c r="H342" t="s">
        <v>16</v>
      </c>
      <c r="I342" t="s">
        <v>16</v>
      </c>
      <c r="J342" t="s">
        <v>16</v>
      </c>
      <c r="K342" t="s">
        <v>16</v>
      </c>
      <c r="L342">
        <v>25038857.899999999</v>
      </c>
      <c r="M342">
        <v>21211351.399999999</v>
      </c>
      <c r="N342">
        <v>22034937.899999999</v>
      </c>
      <c r="O342">
        <v>24345910.800000001</v>
      </c>
      <c r="P342">
        <v>25780491.300000001</v>
      </c>
      <c r="Q342">
        <v>15532000</v>
      </c>
      <c r="R342">
        <v>2864000</v>
      </c>
      <c r="S342">
        <v>214730</v>
      </c>
      <c r="T342">
        <v>30320239.699999999</v>
      </c>
      <c r="U342">
        <v>68751134.400000006</v>
      </c>
      <c r="V342">
        <v>68651484</v>
      </c>
      <c r="W342">
        <v>68337472.099999994</v>
      </c>
      <c r="X342">
        <v>65876209.100000001</v>
      </c>
      <c r="Y342">
        <v>64760319.799999997</v>
      </c>
      <c r="Z342">
        <v>44622092.600000001</v>
      </c>
      <c r="AA342">
        <v>42638325.200000003</v>
      </c>
      <c r="AB342">
        <v>41829805.5</v>
      </c>
    </row>
    <row r="343" spans="1:28" x14ac:dyDescent="0.25">
      <c r="A343" t="s">
        <v>101</v>
      </c>
      <c r="B343" s="1" t="s">
        <v>102</v>
      </c>
      <c r="C343" t="s">
        <v>10</v>
      </c>
      <c r="D343" s="1" t="s">
        <v>5</v>
      </c>
      <c r="E343" t="s">
        <v>1</v>
      </c>
      <c r="F343" s="1" t="s">
        <v>13</v>
      </c>
      <c r="G343" t="s">
        <v>16</v>
      </c>
      <c r="H343" t="s">
        <v>16</v>
      </c>
      <c r="I343" t="s">
        <v>16</v>
      </c>
      <c r="J343" t="s">
        <v>16</v>
      </c>
      <c r="K343" t="s">
        <v>16</v>
      </c>
      <c r="L343" t="s">
        <v>16</v>
      </c>
      <c r="M343" t="s">
        <v>16</v>
      </c>
      <c r="N343">
        <v>2528000</v>
      </c>
      <c r="O343">
        <v>9092000</v>
      </c>
      <c r="P343">
        <v>9054000</v>
      </c>
      <c r="Q343">
        <v>0</v>
      </c>
      <c r="R343">
        <v>0</v>
      </c>
      <c r="S343">
        <v>0</v>
      </c>
      <c r="T343">
        <v>0</v>
      </c>
      <c r="U343">
        <v>8767000</v>
      </c>
      <c r="V343">
        <v>8227000</v>
      </c>
      <c r="W343">
        <v>7688000</v>
      </c>
      <c r="X343">
        <v>7149000</v>
      </c>
      <c r="Y343">
        <v>6609000</v>
      </c>
      <c r="Z343">
        <v>3102000</v>
      </c>
      <c r="AA343" t="s">
        <v>16</v>
      </c>
      <c r="AB343" t="s">
        <v>16</v>
      </c>
    </row>
    <row r="344" spans="1:28" x14ac:dyDescent="0.25">
      <c r="A344" t="s">
        <v>101</v>
      </c>
      <c r="B344" s="1" t="s">
        <v>102</v>
      </c>
      <c r="C344" t="s">
        <v>41</v>
      </c>
      <c r="D344" s="1" t="s">
        <v>22</v>
      </c>
      <c r="E344" t="s">
        <v>19</v>
      </c>
      <c r="F344" s="1" t="s">
        <v>34</v>
      </c>
      <c r="G344" t="s">
        <v>16</v>
      </c>
      <c r="H344" t="s">
        <v>16</v>
      </c>
      <c r="I344" t="s">
        <v>16</v>
      </c>
      <c r="J344" t="s">
        <v>16</v>
      </c>
      <c r="K344" t="s">
        <v>16</v>
      </c>
      <c r="L344">
        <v>61561.5</v>
      </c>
      <c r="M344">
        <v>461499.4</v>
      </c>
      <c r="N344">
        <v>1808306.9</v>
      </c>
      <c r="O344">
        <v>2723025.9</v>
      </c>
      <c r="P344">
        <v>22836461.399999999</v>
      </c>
      <c r="Q344">
        <v>41298869</v>
      </c>
      <c r="R344">
        <v>20925446.600000001</v>
      </c>
      <c r="S344">
        <v>5266025.8</v>
      </c>
      <c r="T344">
        <v>16883725</v>
      </c>
      <c r="U344">
        <v>13155070.199999999</v>
      </c>
      <c r="V344">
        <v>13478412.5</v>
      </c>
      <c r="W344">
        <v>26598598</v>
      </c>
      <c r="X344">
        <v>34629383.899999999</v>
      </c>
      <c r="Y344">
        <v>55246370.799999997</v>
      </c>
      <c r="Z344">
        <v>53012491</v>
      </c>
      <c r="AA344">
        <v>50770561.100000001</v>
      </c>
      <c r="AB344">
        <v>48523269.899999999</v>
      </c>
    </row>
    <row r="345" spans="1:28" x14ac:dyDescent="0.25">
      <c r="A345" t="s">
        <v>101</v>
      </c>
      <c r="B345" s="1" t="s">
        <v>102</v>
      </c>
      <c r="C345" t="s">
        <v>41</v>
      </c>
      <c r="D345" s="1" t="s">
        <v>22</v>
      </c>
      <c r="E345" t="s">
        <v>30</v>
      </c>
      <c r="F345" s="1" t="s">
        <v>45</v>
      </c>
      <c r="G345" t="s">
        <v>16</v>
      </c>
      <c r="H345" t="s">
        <v>16</v>
      </c>
      <c r="I345" t="s">
        <v>16</v>
      </c>
      <c r="J345" t="s">
        <v>16</v>
      </c>
      <c r="K345" t="s">
        <v>16</v>
      </c>
      <c r="L345">
        <v>17659491.5</v>
      </c>
      <c r="M345">
        <v>25386805.300000001</v>
      </c>
      <c r="N345">
        <v>35918047.899999999</v>
      </c>
      <c r="O345">
        <v>69955485.799999997</v>
      </c>
      <c r="P345">
        <v>70213567.099999994</v>
      </c>
      <c r="Q345">
        <v>45007737.100000001</v>
      </c>
      <c r="R345">
        <v>86560296.5</v>
      </c>
      <c r="S345">
        <v>81889845.599999994</v>
      </c>
      <c r="T345">
        <v>102220928.40000001</v>
      </c>
      <c r="U345">
        <v>141368446.90000001</v>
      </c>
      <c r="V345">
        <v>163115430.30000001</v>
      </c>
      <c r="W345">
        <v>163491596.90000001</v>
      </c>
      <c r="X345">
        <v>151529930.19999999</v>
      </c>
      <c r="Y345">
        <v>157633637</v>
      </c>
      <c r="Z345">
        <v>157248938</v>
      </c>
      <c r="AA345">
        <v>145092640</v>
      </c>
      <c r="AB345">
        <v>137104950.30000001</v>
      </c>
    </row>
    <row r="346" spans="1:28" x14ac:dyDescent="0.25">
      <c r="A346" t="s">
        <v>101</v>
      </c>
      <c r="B346" s="1" t="s">
        <v>102</v>
      </c>
      <c r="C346" t="s">
        <v>41</v>
      </c>
      <c r="D346" s="1" t="s">
        <v>22</v>
      </c>
      <c r="E346" t="s">
        <v>26</v>
      </c>
      <c r="F346" s="1" t="s">
        <v>27</v>
      </c>
      <c r="G346" t="s">
        <v>16</v>
      </c>
      <c r="H346" t="s">
        <v>16</v>
      </c>
      <c r="I346" t="s">
        <v>16</v>
      </c>
      <c r="J346" t="s">
        <v>16</v>
      </c>
      <c r="K346" t="s">
        <v>16</v>
      </c>
      <c r="L346">
        <v>30458594.600000001</v>
      </c>
      <c r="M346">
        <v>27458083.699999999</v>
      </c>
      <c r="N346">
        <v>29365090.5</v>
      </c>
      <c r="O346">
        <v>33397477.899999999</v>
      </c>
      <c r="P346">
        <v>35305012.100000001</v>
      </c>
      <c r="Q346">
        <v>17074424.399999999</v>
      </c>
      <c r="R346">
        <v>4181000</v>
      </c>
      <c r="S346">
        <v>2811494.2</v>
      </c>
      <c r="T346">
        <v>39488199</v>
      </c>
      <c r="U346">
        <v>101177443.3</v>
      </c>
      <c r="V346">
        <v>91301165.900000006</v>
      </c>
      <c r="W346">
        <v>91959577.400000006</v>
      </c>
      <c r="X346">
        <v>89161285.200000003</v>
      </c>
      <c r="Y346">
        <v>87328865.900000006</v>
      </c>
      <c r="Z346">
        <v>65809497.100000001</v>
      </c>
      <c r="AA346">
        <v>63956168.5</v>
      </c>
      <c r="AB346">
        <v>60957077.700000003</v>
      </c>
    </row>
    <row r="347" spans="1:28" x14ac:dyDescent="0.25">
      <c r="A347" t="s">
        <v>101</v>
      </c>
      <c r="B347" s="1" t="s">
        <v>102</v>
      </c>
      <c r="C347" t="s">
        <v>41</v>
      </c>
      <c r="D347" s="1" t="s">
        <v>22</v>
      </c>
      <c r="E347" t="s">
        <v>1</v>
      </c>
      <c r="F347" s="1" t="s">
        <v>13</v>
      </c>
      <c r="G347" t="s">
        <v>16</v>
      </c>
      <c r="H347" t="s">
        <v>16</v>
      </c>
      <c r="I347" t="s">
        <v>16</v>
      </c>
      <c r="J347" t="s">
        <v>16</v>
      </c>
      <c r="K347" t="s">
        <v>16</v>
      </c>
      <c r="L347">
        <v>4243047.9000000004</v>
      </c>
      <c r="M347">
        <v>94803115.799999997</v>
      </c>
      <c r="N347">
        <v>67097590</v>
      </c>
      <c r="O347">
        <v>76480940.799999997</v>
      </c>
      <c r="P347">
        <v>76940658.700000003</v>
      </c>
      <c r="Q347">
        <v>37928578.100000001</v>
      </c>
      <c r="R347">
        <v>0</v>
      </c>
      <c r="S347">
        <v>4515103.9000000004</v>
      </c>
      <c r="T347">
        <v>8295785</v>
      </c>
      <c r="U347">
        <v>85113271.099999994</v>
      </c>
      <c r="V347">
        <v>84071601.099999994</v>
      </c>
      <c r="W347">
        <v>82463513.599999994</v>
      </c>
      <c r="X347">
        <v>169299656.40000001</v>
      </c>
      <c r="Y347">
        <v>155524760</v>
      </c>
      <c r="Z347">
        <v>142643260</v>
      </c>
      <c r="AA347">
        <v>131524805</v>
      </c>
      <c r="AB347">
        <v>121487200</v>
      </c>
    </row>
    <row r="348" spans="1:28" x14ac:dyDescent="0.25">
      <c r="B348" s="1"/>
      <c r="D348" s="1"/>
      <c r="F348" s="1"/>
    </row>
    <row r="349" spans="1:28" x14ac:dyDescent="0.25">
      <c r="B349" s="1"/>
      <c r="D349" s="1"/>
      <c r="F349" s="1"/>
      <c r="Q349">
        <v>2020</v>
      </c>
      <c r="R349">
        <f>Q349+1</f>
        <v>2021</v>
      </c>
      <c r="S349">
        <f t="shared" ref="S349:V349" si="168">R349+1</f>
        <v>2022</v>
      </c>
      <c r="T349">
        <f t="shared" si="168"/>
        <v>2023</v>
      </c>
      <c r="U349">
        <f t="shared" si="168"/>
        <v>2024</v>
      </c>
      <c r="V349">
        <f t="shared" si="168"/>
        <v>2025</v>
      </c>
    </row>
    <row r="350" spans="1:28" x14ac:dyDescent="0.25">
      <c r="B350" s="1"/>
      <c r="D350" s="1"/>
      <c r="F350" s="1"/>
      <c r="P350" s="1" t="s">
        <v>47</v>
      </c>
      <c r="Q350">
        <f>Q342+Q343</f>
        <v>15532000</v>
      </c>
      <c r="R350">
        <f t="shared" ref="R350:V350" si="169">R342+R343</f>
        <v>2864000</v>
      </c>
      <c r="S350">
        <f t="shared" si="169"/>
        <v>214730</v>
      </c>
      <c r="T350">
        <f t="shared" si="169"/>
        <v>30320239.699999999</v>
      </c>
      <c r="U350">
        <f t="shared" si="169"/>
        <v>77518134.400000006</v>
      </c>
      <c r="V350">
        <f t="shared" si="169"/>
        <v>76878484</v>
      </c>
      <c r="W350">
        <f>SUM(Q350:V350)</f>
        <v>203327588.10000002</v>
      </c>
      <c r="X350" s="2">
        <f>W350/$W$354</f>
        <v>0.16843908648057038</v>
      </c>
    </row>
    <row r="351" spans="1:28" x14ac:dyDescent="0.25">
      <c r="B351" s="1"/>
      <c r="D351" s="1"/>
      <c r="F351" s="1"/>
      <c r="P351" s="1" t="s">
        <v>48</v>
      </c>
      <c r="Q351">
        <f>Q346-Q342</f>
        <v>1542424.3999999985</v>
      </c>
      <c r="R351">
        <f t="shared" ref="R351:V351" si="170">R346-R342</f>
        <v>1317000</v>
      </c>
      <c r="S351">
        <f t="shared" si="170"/>
        <v>2596764.2000000002</v>
      </c>
      <c r="T351">
        <f t="shared" si="170"/>
        <v>9167959.3000000007</v>
      </c>
      <c r="U351">
        <f t="shared" si="170"/>
        <v>32426308.899999991</v>
      </c>
      <c r="V351">
        <f t="shared" si="170"/>
        <v>22649681.900000006</v>
      </c>
      <c r="W351">
        <f t="shared" ref="W351:W353" si="171">SUM(Q351:V351)</f>
        <v>69700138.699999988</v>
      </c>
      <c r="X351" s="2">
        <f t="shared" ref="X351:X353" si="172">W351/$W$354</f>
        <v>5.7740456176674865E-2</v>
      </c>
    </row>
    <row r="352" spans="1:28" x14ac:dyDescent="0.25">
      <c r="B352" s="1"/>
      <c r="D352" s="1"/>
      <c r="F352" s="1"/>
      <c r="P352" s="1" t="s">
        <v>49</v>
      </c>
      <c r="Q352">
        <f>Q347-Q343</f>
        <v>37928578.100000001</v>
      </c>
      <c r="R352">
        <f t="shared" ref="R352:V352" si="173">R347-R343</f>
        <v>0</v>
      </c>
      <c r="S352">
        <f t="shared" si="173"/>
        <v>4515103.9000000004</v>
      </c>
      <c r="T352">
        <f t="shared" si="173"/>
        <v>8295785</v>
      </c>
      <c r="U352">
        <f t="shared" si="173"/>
        <v>76346271.099999994</v>
      </c>
      <c r="V352">
        <f t="shared" si="173"/>
        <v>75844601.099999994</v>
      </c>
      <c r="W352">
        <f t="shared" si="171"/>
        <v>202930339.19999999</v>
      </c>
      <c r="X352" s="2">
        <f t="shared" si="172"/>
        <v>0.1681100005830457</v>
      </c>
    </row>
    <row r="353" spans="1:28" x14ac:dyDescent="0.25">
      <c r="B353" s="1"/>
      <c r="D353" s="1"/>
      <c r="F353" s="1"/>
      <c r="P353" s="1" t="s">
        <v>50</v>
      </c>
      <c r="Q353">
        <f>Q344+Q345</f>
        <v>86306606.099999994</v>
      </c>
      <c r="R353">
        <f t="shared" ref="R353:V353" si="174">R344+R345</f>
        <v>107485743.09999999</v>
      </c>
      <c r="S353">
        <f t="shared" si="174"/>
        <v>87155871.399999991</v>
      </c>
      <c r="T353">
        <f t="shared" si="174"/>
        <v>119104653.40000001</v>
      </c>
      <c r="U353">
        <f t="shared" si="174"/>
        <v>154523517.09999999</v>
      </c>
      <c r="V353">
        <f t="shared" si="174"/>
        <v>176593842.80000001</v>
      </c>
      <c r="W353">
        <f t="shared" si="171"/>
        <v>731170233.9000001</v>
      </c>
      <c r="X353" s="2">
        <f t="shared" si="172"/>
        <v>0.60571045675970903</v>
      </c>
    </row>
    <row r="354" spans="1:28" x14ac:dyDescent="0.25">
      <c r="B354" s="1"/>
      <c r="D354" s="1"/>
      <c r="F354" s="1"/>
      <c r="W354">
        <f>SUM(W350:W353)</f>
        <v>1207128299.9000001</v>
      </c>
    </row>
    <row r="355" spans="1:28" x14ac:dyDescent="0.25">
      <c r="B355" s="1"/>
      <c r="D355" s="1"/>
      <c r="F355" s="1"/>
    </row>
    <row r="356" spans="1:28" x14ac:dyDescent="0.25">
      <c r="A356" t="s">
        <v>103</v>
      </c>
      <c r="B356" s="1" t="s">
        <v>104</v>
      </c>
      <c r="C356" t="s">
        <v>10</v>
      </c>
      <c r="D356" s="1" t="s">
        <v>5</v>
      </c>
      <c r="E356" t="s">
        <v>26</v>
      </c>
      <c r="F356" s="1" t="s">
        <v>27</v>
      </c>
      <c r="G356">
        <v>369181.7</v>
      </c>
      <c r="H356">
        <v>992595.1</v>
      </c>
      <c r="I356">
        <v>992822.7</v>
      </c>
      <c r="J356">
        <v>3573826.7</v>
      </c>
      <c r="K356">
        <v>18815860.399999999</v>
      </c>
      <c r="L356">
        <v>56212960</v>
      </c>
      <c r="M356">
        <v>75786115.900000006</v>
      </c>
      <c r="N356">
        <v>86588789.5</v>
      </c>
      <c r="O356">
        <v>229589451.5</v>
      </c>
      <c r="P356">
        <v>229595638.59999999</v>
      </c>
      <c r="Q356">
        <v>300184594</v>
      </c>
      <c r="R356">
        <v>191334965.90000001</v>
      </c>
      <c r="S356">
        <v>252999451.80000001</v>
      </c>
      <c r="T356">
        <v>200879039.5</v>
      </c>
      <c r="U356">
        <v>250037971.19999999</v>
      </c>
      <c r="V356">
        <v>242178820</v>
      </c>
      <c r="W356">
        <v>255988393.90000001</v>
      </c>
      <c r="X356">
        <v>240969397.5</v>
      </c>
      <c r="Y356">
        <v>227860333.80000001</v>
      </c>
      <c r="Z356">
        <v>203104089.90000001</v>
      </c>
      <c r="AA356">
        <v>180039040.90000001</v>
      </c>
      <c r="AB356">
        <v>176877548.09999999</v>
      </c>
    </row>
    <row r="357" spans="1:28" x14ac:dyDescent="0.25">
      <c r="A357" t="s">
        <v>103</v>
      </c>
      <c r="B357" s="1" t="s">
        <v>104</v>
      </c>
      <c r="C357" t="s">
        <v>10</v>
      </c>
      <c r="D357" s="1" t="s">
        <v>5</v>
      </c>
      <c r="E357" t="s">
        <v>1</v>
      </c>
      <c r="F357" s="1" t="s">
        <v>13</v>
      </c>
      <c r="G357" t="s">
        <v>16</v>
      </c>
      <c r="H357">
        <v>471000</v>
      </c>
      <c r="I357">
        <v>5093418.5999999996</v>
      </c>
      <c r="J357">
        <v>8860692.1999999993</v>
      </c>
      <c r="K357">
        <v>12175767.300000001</v>
      </c>
      <c r="L357">
        <v>15683737.6</v>
      </c>
      <c r="M357">
        <v>15654106.5</v>
      </c>
      <c r="N357">
        <v>15912878.300000001</v>
      </c>
      <c r="O357">
        <v>17819717.899999999</v>
      </c>
      <c r="P357">
        <v>25565051</v>
      </c>
      <c r="Q357">
        <v>31012176.699999999</v>
      </c>
      <c r="R357">
        <v>26535405.800000001</v>
      </c>
      <c r="S357">
        <v>40643965.100000001</v>
      </c>
      <c r="T357">
        <v>38565167.899999999</v>
      </c>
      <c r="U357">
        <v>26725253.800000001</v>
      </c>
      <c r="V357">
        <v>23002508.800000001</v>
      </c>
      <c r="W357">
        <v>19297443.800000001</v>
      </c>
      <c r="X357">
        <v>18442173.800000001</v>
      </c>
      <c r="Y357" t="s">
        <v>16</v>
      </c>
      <c r="Z357" t="s">
        <v>16</v>
      </c>
      <c r="AA357" t="s">
        <v>16</v>
      </c>
      <c r="AB357" t="s">
        <v>16</v>
      </c>
    </row>
    <row r="358" spans="1:28" x14ac:dyDescent="0.25">
      <c r="A358" t="s">
        <v>103</v>
      </c>
      <c r="B358" s="1" t="s">
        <v>104</v>
      </c>
      <c r="C358" t="s">
        <v>41</v>
      </c>
      <c r="D358" s="1" t="s">
        <v>22</v>
      </c>
      <c r="E358" t="s">
        <v>19</v>
      </c>
      <c r="F358" s="1" t="s">
        <v>34</v>
      </c>
      <c r="G358">
        <v>1401216</v>
      </c>
      <c r="H358">
        <v>2528803.4</v>
      </c>
      <c r="I358">
        <v>3089697.2</v>
      </c>
      <c r="J358">
        <v>3780523.4</v>
      </c>
      <c r="K358">
        <v>27728721.800000001</v>
      </c>
      <c r="L358">
        <v>61315237.700000003</v>
      </c>
      <c r="M358">
        <v>62217629.399999999</v>
      </c>
      <c r="N358">
        <v>84199985.700000003</v>
      </c>
      <c r="O358">
        <v>85692478.200000003</v>
      </c>
      <c r="P358">
        <v>63995424.799999997</v>
      </c>
      <c r="Q358">
        <v>38243872.700000003</v>
      </c>
      <c r="R358">
        <v>378227908.60000002</v>
      </c>
      <c r="S358">
        <v>10073030.800000001</v>
      </c>
      <c r="T358">
        <v>29167648.800000001</v>
      </c>
      <c r="U358">
        <v>0</v>
      </c>
      <c r="V358">
        <v>0</v>
      </c>
      <c r="W358">
        <v>0</v>
      </c>
      <c r="X358">
        <v>106743231.3</v>
      </c>
      <c r="Y358">
        <v>152908739.59999999</v>
      </c>
      <c r="Z358">
        <v>198540263.5</v>
      </c>
      <c r="AA358">
        <v>198540263.5</v>
      </c>
      <c r="AB358">
        <v>198540263.5</v>
      </c>
    </row>
    <row r="359" spans="1:28" x14ac:dyDescent="0.25">
      <c r="A359" t="s">
        <v>103</v>
      </c>
      <c r="B359" s="1" t="s">
        <v>104</v>
      </c>
      <c r="C359" t="s">
        <v>41</v>
      </c>
      <c r="D359" s="1" t="s">
        <v>22</v>
      </c>
      <c r="E359" t="s">
        <v>30</v>
      </c>
      <c r="F359" s="1" t="s">
        <v>45</v>
      </c>
      <c r="G359">
        <v>46036918.100000001</v>
      </c>
      <c r="H359">
        <v>57374603.899999999</v>
      </c>
      <c r="I359">
        <v>66429890.700000003</v>
      </c>
      <c r="J359">
        <v>68480338</v>
      </c>
      <c r="K359">
        <v>80859446.599999994</v>
      </c>
      <c r="L359">
        <v>97027491.900000006</v>
      </c>
      <c r="M359">
        <v>114471981.09999999</v>
      </c>
      <c r="N359">
        <v>142275828.90000001</v>
      </c>
      <c r="O359">
        <v>161504169.80000001</v>
      </c>
      <c r="P359">
        <v>187609332.30000001</v>
      </c>
      <c r="Q359">
        <v>222668339.59999999</v>
      </c>
      <c r="R359">
        <v>279450074.60000002</v>
      </c>
      <c r="S359">
        <v>317131582.5</v>
      </c>
      <c r="T359">
        <v>411380764.39999998</v>
      </c>
      <c r="U359">
        <v>614479049.29999995</v>
      </c>
      <c r="V359">
        <v>677419848.79999995</v>
      </c>
      <c r="W359">
        <v>750090177.39999998</v>
      </c>
      <c r="X359">
        <v>797764174.10000002</v>
      </c>
      <c r="Y359">
        <v>849860808</v>
      </c>
      <c r="Z359">
        <v>914447168.70000005</v>
      </c>
      <c r="AA359">
        <v>966096235.60000002</v>
      </c>
      <c r="AB359">
        <v>973208655.70000005</v>
      </c>
    </row>
    <row r="360" spans="1:28" x14ac:dyDescent="0.25">
      <c r="A360" t="s">
        <v>103</v>
      </c>
      <c r="B360" s="1" t="s">
        <v>104</v>
      </c>
      <c r="C360" t="s">
        <v>41</v>
      </c>
      <c r="D360" s="1" t="s">
        <v>22</v>
      </c>
      <c r="E360" t="s">
        <v>26</v>
      </c>
      <c r="F360" s="1" t="s">
        <v>27</v>
      </c>
      <c r="G360">
        <v>20041022.300000001</v>
      </c>
      <c r="H360">
        <v>6651542.7999999998</v>
      </c>
      <c r="I360">
        <v>8420264.0999999996</v>
      </c>
      <c r="J360">
        <v>12967491.4</v>
      </c>
      <c r="K360">
        <v>28763736.800000001</v>
      </c>
      <c r="L360">
        <v>74338837.200000003</v>
      </c>
      <c r="M360">
        <v>101072530.7</v>
      </c>
      <c r="N360">
        <v>133419131.8</v>
      </c>
      <c r="O360">
        <v>314981772.60000002</v>
      </c>
      <c r="P360">
        <v>353417711.69999999</v>
      </c>
      <c r="Q360">
        <v>379377397.39999998</v>
      </c>
      <c r="R360">
        <v>257209094.09999999</v>
      </c>
      <c r="S360">
        <v>396221791.30000001</v>
      </c>
      <c r="T360">
        <v>416905924.80000001</v>
      </c>
      <c r="U360">
        <v>447943410.30000001</v>
      </c>
      <c r="V360">
        <v>447697367.5</v>
      </c>
      <c r="W360">
        <v>444681750.80000001</v>
      </c>
      <c r="X360">
        <v>417450644.80000001</v>
      </c>
      <c r="Y360">
        <v>421841106.39999998</v>
      </c>
      <c r="Z360">
        <v>402274195.39999998</v>
      </c>
      <c r="AA360">
        <v>377966652.89999998</v>
      </c>
      <c r="AB360">
        <v>376031818.30000001</v>
      </c>
    </row>
    <row r="361" spans="1:28" x14ac:dyDescent="0.25">
      <c r="A361" t="s">
        <v>103</v>
      </c>
      <c r="B361" s="1" t="s">
        <v>104</v>
      </c>
      <c r="C361" t="s">
        <v>41</v>
      </c>
      <c r="D361" s="1" t="s">
        <v>22</v>
      </c>
      <c r="E361" t="s">
        <v>1</v>
      </c>
      <c r="F361" s="1" t="s">
        <v>13</v>
      </c>
      <c r="G361">
        <v>19340806.800000001</v>
      </c>
      <c r="H361">
        <v>13030267.699999999</v>
      </c>
      <c r="I361">
        <v>14114552.5</v>
      </c>
      <c r="J361">
        <v>131759111.2</v>
      </c>
      <c r="K361">
        <v>83142335.299999997</v>
      </c>
      <c r="L361">
        <v>174414425.5</v>
      </c>
      <c r="M361">
        <v>401891948.10000002</v>
      </c>
      <c r="N361">
        <v>426596202.5</v>
      </c>
      <c r="O361">
        <v>444048670.39999998</v>
      </c>
      <c r="P361">
        <v>598761783.60000002</v>
      </c>
      <c r="Q361">
        <v>598607735.5</v>
      </c>
      <c r="R361">
        <v>1004074039.9</v>
      </c>
      <c r="S361">
        <v>839201794.89999998</v>
      </c>
      <c r="T361">
        <v>1038484895.1</v>
      </c>
      <c r="U361">
        <v>1422412189.8</v>
      </c>
      <c r="V361">
        <v>1593841192.9000001</v>
      </c>
      <c r="W361">
        <v>741956131.20000005</v>
      </c>
      <c r="X361">
        <v>567798032.10000002</v>
      </c>
      <c r="Y361">
        <v>531809389</v>
      </c>
      <c r="Z361">
        <v>480849428.10000002</v>
      </c>
      <c r="AA361">
        <v>387901720</v>
      </c>
      <c r="AB361">
        <v>305324274.60000002</v>
      </c>
    </row>
    <row r="362" spans="1:28" x14ac:dyDescent="0.25">
      <c r="B362" s="1"/>
      <c r="D362" s="1"/>
      <c r="F362" s="1"/>
    </row>
    <row r="363" spans="1:28" x14ac:dyDescent="0.25">
      <c r="B363" s="1"/>
      <c r="D363" s="1"/>
      <c r="F363" s="1"/>
      <c r="Q363">
        <v>2020</v>
      </c>
      <c r="R363">
        <f>Q363+1</f>
        <v>2021</v>
      </c>
      <c r="S363">
        <f t="shared" ref="S363:V363" si="175">R363+1</f>
        <v>2022</v>
      </c>
      <c r="T363">
        <f t="shared" si="175"/>
        <v>2023</v>
      </c>
      <c r="U363">
        <f t="shared" si="175"/>
        <v>2024</v>
      </c>
      <c r="V363">
        <f t="shared" si="175"/>
        <v>2025</v>
      </c>
    </row>
    <row r="364" spans="1:28" x14ac:dyDescent="0.25">
      <c r="B364" s="1"/>
      <c r="D364" s="1"/>
      <c r="F364" s="1"/>
      <c r="P364" s="1" t="s">
        <v>47</v>
      </c>
      <c r="Q364">
        <f>Q356+Q357</f>
        <v>331196770.69999999</v>
      </c>
      <c r="R364">
        <f t="shared" ref="R364:V364" si="176">R356+R357</f>
        <v>217870371.70000002</v>
      </c>
      <c r="S364">
        <f t="shared" si="176"/>
        <v>293643416.90000004</v>
      </c>
      <c r="T364">
        <f t="shared" si="176"/>
        <v>239444207.40000001</v>
      </c>
      <c r="U364">
        <f t="shared" si="176"/>
        <v>276763225</v>
      </c>
      <c r="V364">
        <f t="shared" si="176"/>
        <v>265181328.80000001</v>
      </c>
      <c r="W364">
        <f>SUM(Q364:V364)</f>
        <v>1624099320.5</v>
      </c>
      <c r="X364" s="2">
        <f>W364/$W$368</f>
        <v>0.13740010458988661</v>
      </c>
    </row>
    <row r="365" spans="1:28" x14ac:dyDescent="0.25">
      <c r="B365" s="1"/>
      <c r="D365" s="1"/>
      <c r="F365" s="1"/>
      <c r="P365" s="1" t="s">
        <v>48</v>
      </c>
      <c r="Q365">
        <f>Q360-Q356</f>
        <v>79192803.399999976</v>
      </c>
      <c r="R365">
        <f t="shared" ref="R365:V365" si="177">R360-R356</f>
        <v>65874128.199999988</v>
      </c>
      <c r="S365">
        <f t="shared" si="177"/>
        <v>143222339.5</v>
      </c>
      <c r="T365">
        <f t="shared" si="177"/>
        <v>216026885.30000001</v>
      </c>
      <c r="U365">
        <f t="shared" si="177"/>
        <v>197905439.10000002</v>
      </c>
      <c r="V365">
        <f t="shared" si="177"/>
        <v>205518547.5</v>
      </c>
      <c r="W365">
        <f t="shared" ref="W365:W367" si="178">SUM(Q365:V365)</f>
        <v>907740143</v>
      </c>
      <c r="X365" s="2">
        <f t="shared" ref="X365:X367" si="179">W365/$W$368</f>
        <v>7.6795543852724996E-2</v>
      </c>
    </row>
    <row r="366" spans="1:28" x14ac:dyDescent="0.25">
      <c r="B366" s="1"/>
      <c r="D366" s="1"/>
      <c r="F366" s="1"/>
      <c r="P366" s="1" t="s">
        <v>49</v>
      </c>
      <c r="Q366">
        <f>Q361-Q357</f>
        <v>567595558.79999995</v>
      </c>
      <c r="R366">
        <f t="shared" ref="R366:V366" si="180">R361-R357</f>
        <v>977538634.10000002</v>
      </c>
      <c r="S366">
        <f t="shared" si="180"/>
        <v>798557829.79999995</v>
      </c>
      <c r="T366">
        <f t="shared" si="180"/>
        <v>999919727.20000005</v>
      </c>
      <c r="U366">
        <f t="shared" si="180"/>
        <v>1395686936</v>
      </c>
      <c r="V366">
        <f t="shared" si="180"/>
        <v>1570838684.1000001</v>
      </c>
      <c r="W366">
        <f t="shared" si="178"/>
        <v>6310137370</v>
      </c>
      <c r="X366" s="2">
        <f t="shared" si="179"/>
        <v>0.53384268047574246</v>
      </c>
    </row>
    <row r="367" spans="1:28" x14ac:dyDescent="0.25">
      <c r="B367" s="1"/>
      <c r="D367" s="1"/>
      <c r="F367" s="1"/>
      <c r="P367" s="1" t="s">
        <v>50</v>
      </c>
      <c r="Q367">
        <f>Q358+Q359</f>
        <v>260912212.30000001</v>
      </c>
      <c r="R367">
        <f t="shared" ref="R367:V367" si="181">R358+R359</f>
        <v>657677983.20000005</v>
      </c>
      <c r="S367">
        <f t="shared" si="181"/>
        <v>327204613.30000001</v>
      </c>
      <c r="T367">
        <f t="shared" si="181"/>
        <v>440548413.19999999</v>
      </c>
      <c r="U367">
        <f t="shared" si="181"/>
        <v>614479049.29999995</v>
      </c>
      <c r="V367">
        <f t="shared" si="181"/>
        <v>677419848.79999995</v>
      </c>
      <c r="W367">
        <f t="shared" si="178"/>
        <v>2978242120.1000004</v>
      </c>
      <c r="X367" s="2">
        <f t="shared" si="179"/>
        <v>0.25196167108164591</v>
      </c>
    </row>
    <row r="368" spans="1:28" x14ac:dyDescent="0.25">
      <c r="B368" s="1"/>
      <c r="D368" s="1"/>
      <c r="F368" s="1"/>
      <c r="W368">
        <f>SUM(W364:W367)</f>
        <v>11820218953.6</v>
      </c>
    </row>
    <row r="369" spans="1:28" x14ac:dyDescent="0.25">
      <c r="B369" s="1"/>
      <c r="D369" s="1"/>
      <c r="F369" s="1"/>
    </row>
    <row r="370" spans="1:28" x14ac:dyDescent="0.25">
      <c r="A370" t="s">
        <v>105</v>
      </c>
      <c r="B370" s="1" t="s">
        <v>106</v>
      </c>
      <c r="C370" t="s">
        <v>10</v>
      </c>
      <c r="D370" s="1" t="s">
        <v>5</v>
      </c>
      <c r="E370" t="s">
        <v>26</v>
      </c>
      <c r="F370" s="1" t="s">
        <v>27</v>
      </c>
      <c r="G370">
        <v>7650844.2000000002</v>
      </c>
      <c r="H370">
        <v>8563468.6999999993</v>
      </c>
      <c r="I370">
        <v>7372172.7000000002</v>
      </c>
      <c r="J370">
        <v>7211166.7000000002</v>
      </c>
      <c r="K370">
        <v>13991016.6</v>
      </c>
      <c r="L370">
        <v>4852168</v>
      </c>
      <c r="M370">
        <v>9605326.5</v>
      </c>
      <c r="N370">
        <v>9397566.1999999993</v>
      </c>
      <c r="O370">
        <v>11415056.9</v>
      </c>
      <c r="P370">
        <v>10456783.4</v>
      </c>
      <c r="Q370">
        <v>8520489.5</v>
      </c>
      <c r="R370">
        <v>8150998.2999999998</v>
      </c>
      <c r="S370">
        <v>6156533.5999999996</v>
      </c>
      <c r="T370">
        <v>7709107.2000000002</v>
      </c>
      <c r="U370">
        <v>8360595.9000000004</v>
      </c>
      <c r="V370">
        <v>7611081.4000000004</v>
      </c>
      <c r="W370">
        <v>7476841.5999999996</v>
      </c>
      <c r="X370">
        <v>7216307.7000000002</v>
      </c>
      <c r="Y370">
        <v>7078307.7000000002</v>
      </c>
      <c r="Z370">
        <v>3487153.8</v>
      </c>
      <c r="AA370" t="s">
        <v>16</v>
      </c>
      <c r="AB370" t="s">
        <v>16</v>
      </c>
    </row>
    <row r="371" spans="1:28" x14ac:dyDescent="0.25">
      <c r="A371" t="s">
        <v>105</v>
      </c>
      <c r="B371" s="1" t="s">
        <v>106</v>
      </c>
      <c r="C371" t="s">
        <v>10</v>
      </c>
      <c r="D371" s="1" t="s">
        <v>5</v>
      </c>
      <c r="E371" t="s">
        <v>1</v>
      </c>
      <c r="F371" s="1" t="s">
        <v>13</v>
      </c>
      <c r="G371" t="s">
        <v>16</v>
      </c>
      <c r="H371" t="s">
        <v>16</v>
      </c>
      <c r="I371" t="s">
        <v>16</v>
      </c>
      <c r="J371" t="s">
        <v>16</v>
      </c>
      <c r="K371" t="s">
        <v>16</v>
      </c>
      <c r="L371" t="s">
        <v>16</v>
      </c>
      <c r="M371" t="s">
        <v>16</v>
      </c>
      <c r="N371" t="s">
        <v>16</v>
      </c>
      <c r="O371" t="s">
        <v>16</v>
      </c>
      <c r="P371" t="s">
        <v>16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 t="s">
        <v>16</v>
      </c>
      <c r="X371" t="s">
        <v>16</v>
      </c>
      <c r="Y371" t="s">
        <v>16</v>
      </c>
      <c r="Z371" t="s">
        <v>16</v>
      </c>
      <c r="AA371" t="s">
        <v>16</v>
      </c>
      <c r="AB371" t="s">
        <v>16</v>
      </c>
    </row>
    <row r="372" spans="1:28" x14ac:dyDescent="0.25">
      <c r="A372" t="s">
        <v>105</v>
      </c>
      <c r="B372" s="1" t="s">
        <v>106</v>
      </c>
      <c r="C372" t="s">
        <v>41</v>
      </c>
      <c r="D372" s="1" t="s">
        <v>22</v>
      </c>
      <c r="E372" t="s">
        <v>19</v>
      </c>
      <c r="F372" s="1" t="s">
        <v>34</v>
      </c>
      <c r="G372">
        <v>1344265.2</v>
      </c>
      <c r="H372">
        <v>460079</v>
      </c>
      <c r="I372">
        <v>125344.1</v>
      </c>
      <c r="J372">
        <v>1171099.7</v>
      </c>
      <c r="K372">
        <v>7510020.4000000004</v>
      </c>
      <c r="L372">
        <v>12226950.199999999</v>
      </c>
      <c r="M372">
        <v>54501414.600000001</v>
      </c>
      <c r="N372">
        <v>346042554.89999998</v>
      </c>
      <c r="O372">
        <v>562874801.70000005</v>
      </c>
      <c r="P372">
        <v>427597816.80000001</v>
      </c>
      <c r="Q372">
        <v>221216278.5</v>
      </c>
      <c r="R372">
        <v>135117213.59999999</v>
      </c>
      <c r="S372">
        <v>196853010.30000001</v>
      </c>
      <c r="T372">
        <v>568191507.70000005</v>
      </c>
      <c r="U372">
        <v>701154760</v>
      </c>
      <c r="V372">
        <v>484699256.69999999</v>
      </c>
      <c r="W372">
        <v>260103854.5</v>
      </c>
      <c r="X372">
        <v>197837023.80000001</v>
      </c>
      <c r="Y372">
        <v>143751904</v>
      </c>
      <c r="Z372">
        <v>20503217.399999999</v>
      </c>
      <c r="AA372">
        <v>0</v>
      </c>
      <c r="AB372">
        <v>0</v>
      </c>
    </row>
    <row r="373" spans="1:28" x14ac:dyDescent="0.25">
      <c r="A373" t="s">
        <v>105</v>
      </c>
      <c r="B373" s="1" t="s">
        <v>106</v>
      </c>
      <c r="C373" t="s">
        <v>41</v>
      </c>
      <c r="D373" s="1" t="s">
        <v>22</v>
      </c>
      <c r="E373" t="s">
        <v>30</v>
      </c>
      <c r="F373" s="1" t="s">
        <v>45</v>
      </c>
      <c r="G373">
        <v>813258398.20000005</v>
      </c>
      <c r="H373">
        <v>841748814.89999998</v>
      </c>
      <c r="I373">
        <v>887856812.5</v>
      </c>
      <c r="J373">
        <v>876380423.10000002</v>
      </c>
      <c r="K373">
        <v>1024280399.1</v>
      </c>
      <c r="L373">
        <v>978056452.20000005</v>
      </c>
      <c r="M373">
        <v>1003672451</v>
      </c>
      <c r="N373">
        <v>848310077.20000005</v>
      </c>
      <c r="O373">
        <v>1095419930.4000001</v>
      </c>
      <c r="P373">
        <v>1008610650.3</v>
      </c>
      <c r="Q373">
        <v>875002211.5</v>
      </c>
      <c r="R373">
        <v>1323231035.5</v>
      </c>
      <c r="S373">
        <v>1094007651.5999999</v>
      </c>
      <c r="T373">
        <v>1252339302.5</v>
      </c>
      <c r="U373">
        <v>1564815794.5999999</v>
      </c>
      <c r="V373">
        <v>1942805825.5</v>
      </c>
      <c r="W373">
        <v>1544806793.4000001</v>
      </c>
      <c r="X373">
        <v>1469501316.4000001</v>
      </c>
      <c r="Y373">
        <v>1293522804.3</v>
      </c>
      <c r="Z373">
        <v>1188295688.8</v>
      </c>
      <c r="AA373">
        <v>1083590212.4000001</v>
      </c>
      <c r="AB373">
        <v>1477925763.0999999</v>
      </c>
    </row>
    <row r="374" spans="1:28" x14ac:dyDescent="0.25">
      <c r="A374" t="s">
        <v>105</v>
      </c>
      <c r="B374" s="1" t="s">
        <v>106</v>
      </c>
      <c r="C374" t="s">
        <v>41</v>
      </c>
      <c r="D374" s="1" t="s">
        <v>22</v>
      </c>
      <c r="E374" t="s">
        <v>26</v>
      </c>
      <c r="F374" s="1" t="s">
        <v>27</v>
      </c>
      <c r="G374">
        <v>398530607.60000002</v>
      </c>
      <c r="H374">
        <v>363374922.19999999</v>
      </c>
      <c r="I374">
        <v>354852856.80000001</v>
      </c>
      <c r="J374">
        <v>308655178.89999998</v>
      </c>
      <c r="K374">
        <v>425571941.30000001</v>
      </c>
      <c r="L374">
        <v>356978037.30000001</v>
      </c>
      <c r="M374">
        <v>363684484.10000002</v>
      </c>
      <c r="N374">
        <v>359700770.10000002</v>
      </c>
      <c r="O374">
        <v>456916737.39999998</v>
      </c>
      <c r="P374">
        <v>382857689.39999998</v>
      </c>
      <c r="Q374">
        <v>407246720.69999999</v>
      </c>
      <c r="R374">
        <v>550685873.70000005</v>
      </c>
      <c r="S374">
        <v>933619453.20000005</v>
      </c>
      <c r="T374">
        <v>632296305.70000005</v>
      </c>
      <c r="U374">
        <v>1285574032.5999999</v>
      </c>
      <c r="V374">
        <v>1037787653.3</v>
      </c>
      <c r="W374">
        <v>737394142.70000005</v>
      </c>
      <c r="X374">
        <v>743698856.70000005</v>
      </c>
      <c r="Y374">
        <v>722897675.70000005</v>
      </c>
      <c r="Z374">
        <v>645050925.60000002</v>
      </c>
      <c r="AA374">
        <v>599707898.70000005</v>
      </c>
      <c r="AB374">
        <v>414928883.60000002</v>
      </c>
    </row>
    <row r="375" spans="1:28" x14ac:dyDescent="0.25">
      <c r="A375" t="s">
        <v>105</v>
      </c>
      <c r="B375" s="1" t="s">
        <v>106</v>
      </c>
      <c r="C375" t="s">
        <v>41</v>
      </c>
      <c r="D375" s="1" t="s">
        <v>22</v>
      </c>
      <c r="E375" t="s">
        <v>1</v>
      </c>
      <c r="F375" s="1" t="s">
        <v>13</v>
      </c>
      <c r="G375">
        <v>746932645.60000002</v>
      </c>
      <c r="H375">
        <v>1128998550.4000001</v>
      </c>
      <c r="I375">
        <v>890052917.79999995</v>
      </c>
      <c r="J375">
        <v>691695771.89999998</v>
      </c>
      <c r="K375">
        <v>313514851.69999999</v>
      </c>
      <c r="L375">
        <v>250411313.09999999</v>
      </c>
      <c r="M375">
        <v>282905224.89999998</v>
      </c>
      <c r="N375">
        <v>1020630305.5</v>
      </c>
      <c r="O375">
        <v>372004404.89999998</v>
      </c>
      <c r="P375">
        <v>1118142011</v>
      </c>
      <c r="Q375">
        <v>1116110564.4000001</v>
      </c>
      <c r="R375">
        <v>1631026204.2</v>
      </c>
      <c r="S375">
        <v>761804999.20000005</v>
      </c>
      <c r="T375">
        <v>989031548.10000002</v>
      </c>
      <c r="U375">
        <v>1581969452.3</v>
      </c>
      <c r="V375">
        <v>1190865934.0999999</v>
      </c>
      <c r="W375">
        <v>925606109.79999995</v>
      </c>
      <c r="X375">
        <v>462484713.5</v>
      </c>
      <c r="Y375">
        <v>70296294.400000006</v>
      </c>
      <c r="Z375">
        <v>64738029.899999999</v>
      </c>
      <c r="AA375">
        <v>168946575.19999999</v>
      </c>
      <c r="AB375">
        <v>190508440.5</v>
      </c>
    </row>
    <row r="376" spans="1:28" x14ac:dyDescent="0.25">
      <c r="B376" s="1"/>
      <c r="C376" t="s">
        <v>115</v>
      </c>
      <c r="D376" s="1" t="s">
        <v>116</v>
      </c>
      <c r="E376" t="s">
        <v>30</v>
      </c>
      <c r="F376" s="1" t="s">
        <v>45</v>
      </c>
      <c r="U376">
        <v>26900000</v>
      </c>
      <c r="V376">
        <v>150218000</v>
      </c>
    </row>
    <row r="377" spans="1:28" x14ac:dyDescent="0.25">
      <c r="B377" s="1"/>
      <c r="D377" s="1"/>
      <c r="F377" s="1"/>
    </row>
    <row r="378" spans="1:28" x14ac:dyDescent="0.25">
      <c r="B378" s="1"/>
      <c r="D378" s="1"/>
      <c r="F378" s="1"/>
      <c r="Q378">
        <v>2020</v>
      </c>
      <c r="R378">
        <f>Q378+1</f>
        <v>2021</v>
      </c>
      <c r="S378">
        <f t="shared" ref="S378:V378" si="182">R378+1</f>
        <v>2022</v>
      </c>
      <c r="T378">
        <f t="shared" si="182"/>
        <v>2023</v>
      </c>
      <c r="U378">
        <f t="shared" si="182"/>
        <v>2024</v>
      </c>
      <c r="V378">
        <f t="shared" si="182"/>
        <v>2025</v>
      </c>
    </row>
    <row r="379" spans="1:28" x14ac:dyDescent="0.25">
      <c r="B379" s="1"/>
      <c r="D379" s="1"/>
      <c r="F379" s="1"/>
      <c r="P379" s="1" t="s">
        <v>47</v>
      </c>
      <c r="Q379">
        <f>Q370+Q371</f>
        <v>8520489.5</v>
      </c>
      <c r="R379">
        <f t="shared" ref="R379:V379" si="183">R370+R371</f>
        <v>8150998.2999999998</v>
      </c>
      <c r="S379">
        <f t="shared" si="183"/>
        <v>6156533.5999999996</v>
      </c>
      <c r="T379">
        <f t="shared" si="183"/>
        <v>7709107.2000000002</v>
      </c>
      <c r="U379">
        <f t="shared" si="183"/>
        <v>8360595.9000000004</v>
      </c>
      <c r="V379">
        <f t="shared" si="183"/>
        <v>7611081.4000000004</v>
      </c>
      <c r="W379">
        <f>SUM(Q379:V379)</f>
        <v>46508805.899999999</v>
      </c>
      <c r="X379" s="2">
        <f>W379/$W$383</f>
        <v>2.0691315314674886E-3</v>
      </c>
    </row>
    <row r="380" spans="1:28" x14ac:dyDescent="0.25">
      <c r="B380" s="1"/>
      <c r="D380" s="1"/>
      <c r="F380" s="1"/>
      <c r="P380" s="1" t="s">
        <v>48</v>
      </c>
      <c r="Q380">
        <f>Q374-Q370</f>
        <v>398726231.19999999</v>
      </c>
      <c r="R380">
        <f t="shared" ref="R380:V380" si="184">R374-R370</f>
        <v>542534875.4000001</v>
      </c>
      <c r="S380">
        <f t="shared" si="184"/>
        <v>927462919.60000002</v>
      </c>
      <c r="T380">
        <f t="shared" si="184"/>
        <v>624587198.5</v>
      </c>
      <c r="U380">
        <f t="shared" si="184"/>
        <v>1277213436.6999998</v>
      </c>
      <c r="V380">
        <f t="shared" si="184"/>
        <v>1030176571.9</v>
      </c>
      <c r="W380">
        <f t="shared" ref="W380:W382" si="185">SUM(Q380:V380)</f>
        <v>4800701233.3000002</v>
      </c>
      <c r="X380" s="2">
        <f t="shared" ref="X380:X382" si="186">W380/$W$383</f>
        <v>0.21357852782403708</v>
      </c>
    </row>
    <row r="381" spans="1:28" x14ac:dyDescent="0.25">
      <c r="B381" s="1"/>
      <c r="D381" s="1"/>
      <c r="F381" s="1"/>
      <c r="P381" s="1" t="s">
        <v>49</v>
      </c>
      <c r="Q381">
        <f>Q375-Q371</f>
        <v>1116110564.4000001</v>
      </c>
      <c r="R381">
        <f t="shared" ref="R381:T381" si="187">R375-R371</f>
        <v>1631026204.2</v>
      </c>
      <c r="S381">
        <f t="shared" si="187"/>
        <v>761804999.20000005</v>
      </c>
      <c r="T381">
        <f t="shared" si="187"/>
        <v>989031548.10000002</v>
      </c>
      <c r="U381">
        <f>U375-U371+U376</f>
        <v>1608869452.3</v>
      </c>
      <c r="V381">
        <f>V375-V371+V376</f>
        <v>1341083934.0999999</v>
      </c>
      <c r="W381">
        <f t="shared" si="185"/>
        <v>7447926702.3000011</v>
      </c>
      <c r="X381" s="2">
        <f t="shared" si="186"/>
        <v>0.33135101376119402</v>
      </c>
    </row>
    <row r="382" spans="1:28" x14ac:dyDescent="0.25">
      <c r="B382" s="1"/>
      <c r="D382" s="1"/>
      <c r="F382" s="1"/>
      <c r="P382" s="1" t="s">
        <v>50</v>
      </c>
      <c r="Q382">
        <f>Q372+Q373</f>
        <v>1096218490</v>
      </c>
      <c r="R382">
        <f t="shared" ref="R382:T382" si="188">R372+R373</f>
        <v>1458348249.0999999</v>
      </c>
      <c r="S382">
        <f t="shared" si="188"/>
        <v>1290860661.8999999</v>
      </c>
      <c r="T382">
        <f t="shared" si="188"/>
        <v>1820530810.2</v>
      </c>
      <c r="U382">
        <f>U372+U373-U376</f>
        <v>2239070554.5999999</v>
      </c>
      <c r="V382">
        <f>V372+V373-V376</f>
        <v>2277287082.1999998</v>
      </c>
      <c r="W382">
        <f t="shared" si="185"/>
        <v>10182315848</v>
      </c>
      <c r="X382" s="2">
        <f t="shared" si="186"/>
        <v>0.45300132688330147</v>
      </c>
    </row>
    <row r="383" spans="1:28" x14ac:dyDescent="0.25">
      <c r="B383" s="1"/>
      <c r="D383" s="1"/>
      <c r="F383" s="1"/>
      <c r="W383">
        <f>SUM(W379:W382)</f>
        <v>22477452589.5</v>
      </c>
    </row>
    <row r="384" spans="1:28" x14ac:dyDescent="0.25">
      <c r="B384" s="1"/>
      <c r="D384" s="1"/>
      <c r="F384" s="1"/>
    </row>
    <row r="385" spans="16:24" x14ac:dyDescent="0.25">
      <c r="P385" s="1"/>
      <c r="X38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A848-8F01-40C3-B463-D09853BA06C1}">
  <dimension ref="A1:AI24"/>
  <sheetViews>
    <sheetView tabSelected="1" workbookViewId="0">
      <selection activeCell="B2" sqref="B2"/>
    </sheetView>
  </sheetViews>
  <sheetFormatPr defaultRowHeight="15" x14ac:dyDescent="0.25"/>
  <cols>
    <col min="2" max="28" width="9.140625" customWidth="1"/>
  </cols>
  <sheetData>
    <row r="1" spans="1:35" x14ac:dyDescent="0.25">
      <c r="B1" s="3" t="s">
        <v>118</v>
      </c>
      <c r="AC1" s="3" t="s">
        <v>128</v>
      </c>
      <c r="AD1" s="3"/>
      <c r="AE1" s="3"/>
      <c r="AF1" s="3"/>
      <c r="AG1" s="3"/>
      <c r="AH1" s="3"/>
    </row>
    <row r="2" spans="1:35" x14ac:dyDescent="0.25">
      <c r="B2" t="s">
        <v>53</v>
      </c>
      <c r="C2" t="s">
        <v>55</v>
      </c>
      <c r="D2" t="s">
        <v>57</v>
      </c>
      <c r="E2" t="s">
        <v>59</v>
      </c>
      <c r="F2" t="s">
        <v>61</v>
      </c>
      <c r="G2" t="s">
        <v>112</v>
      </c>
      <c r="H2" t="s">
        <v>65</v>
      </c>
      <c r="I2" t="s">
        <v>67</v>
      </c>
      <c r="J2" t="s">
        <v>69</v>
      </c>
      <c r="K2" t="s">
        <v>113</v>
      </c>
      <c r="L2" t="s">
        <v>73</v>
      </c>
      <c r="M2" t="s">
        <v>75</v>
      </c>
      <c r="N2" t="s">
        <v>77</v>
      </c>
      <c r="O2" t="s">
        <v>79</v>
      </c>
      <c r="P2" t="s">
        <v>114</v>
      </c>
      <c r="Q2" t="s">
        <v>83</v>
      </c>
      <c r="R2" t="s">
        <v>85</v>
      </c>
      <c r="S2" t="s">
        <v>87</v>
      </c>
      <c r="T2" t="s">
        <v>89</v>
      </c>
      <c r="U2" t="s">
        <v>91</v>
      </c>
      <c r="V2" t="s">
        <v>93</v>
      </c>
      <c r="W2" t="s">
        <v>95</v>
      </c>
      <c r="X2" t="s">
        <v>97</v>
      </c>
      <c r="Y2" t="s">
        <v>99</v>
      </c>
      <c r="Z2" t="s">
        <v>103</v>
      </c>
      <c r="AA2" t="s">
        <v>105</v>
      </c>
      <c r="AC2" t="s">
        <v>119</v>
      </c>
      <c r="AD2" t="s">
        <v>120</v>
      </c>
      <c r="AE2" t="s">
        <v>98</v>
      </c>
      <c r="AF2" t="s">
        <v>101</v>
      </c>
      <c r="AG2" t="s">
        <v>121</v>
      </c>
      <c r="AH2" t="s">
        <v>206</v>
      </c>
      <c r="AI2" t="s">
        <v>117</v>
      </c>
    </row>
    <row r="3" spans="1:35" x14ac:dyDescent="0.25">
      <c r="A3" s="1" t="s">
        <v>47</v>
      </c>
      <c r="B3" s="2">
        <v>0.3986983293886141</v>
      </c>
      <c r="C3" s="2">
        <v>5.9619622080146074E-2</v>
      </c>
      <c r="D3" s="2">
        <v>0</v>
      </c>
      <c r="E3" s="2">
        <v>2.5072728974735458E-2</v>
      </c>
      <c r="F3" s="2">
        <v>0.32646824152565979</v>
      </c>
      <c r="G3" s="2">
        <v>0.38315406959737336</v>
      </c>
      <c r="H3" s="2">
        <v>8.6496377394762611E-2</v>
      </c>
      <c r="I3" s="2">
        <v>0.33820071284516839</v>
      </c>
      <c r="J3" s="2">
        <v>9.1440762085291311E-2</v>
      </c>
      <c r="K3" s="2">
        <v>5.9944124924208843E-2</v>
      </c>
      <c r="L3" s="2">
        <v>0</v>
      </c>
      <c r="M3" s="2">
        <v>7.8545695830821147E-2</v>
      </c>
      <c r="N3" s="2">
        <v>1.1255775888818402E-3</v>
      </c>
      <c r="O3" s="2">
        <v>0.25742848881655583</v>
      </c>
      <c r="P3" s="2">
        <v>0.38968754109947573</v>
      </c>
      <c r="Q3" s="2">
        <v>4.2925194672754324E-2</v>
      </c>
      <c r="R3" s="2">
        <v>0.27213603104673378</v>
      </c>
      <c r="S3" s="2">
        <v>9.8857478646368263E-2</v>
      </c>
      <c r="T3" s="2">
        <v>6.5314301596346311E-2</v>
      </c>
      <c r="U3" s="2">
        <v>8.191645511994837E-2</v>
      </c>
      <c r="V3" s="2">
        <v>0.29963842021837178</v>
      </c>
      <c r="W3" s="2">
        <v>9.3257329003259046E-2</v>
      </c>
      <c r="X3" s="2">
        <v>3.5440749726464015E-2</v>
      </c>
      <c r="Y3" s="2">
        <v>0.13518276307683608</v>
      </c>
      <c r="Z3" s="2">
        <v>0.13740010458988661</v>
      </c>
      <c r="AA3" s="2">
        <v>2.0691315314674886E-3</v>
      </c>
      <c r="AB3" s="2"/>
      <c r="AC3" s="2">
        <v>0.08</v>
      </c>
      <c r="AD3" s="2">
        <v>0.09</v>
      </c>
      <c r="AE3" s="2">
        <v>0.17</v>
      </c>
      <c r="AF3" s="2">
        <v>0.19</v>
      </c>
      <c r="AG3" s="2">
        <v>0.43</v>
      </c>
      <c r="AH3" s="2">
        <v>0.01</v>
      </c>
      <c r="AI3" s="2">
        <f>AVERAGE(B3:AH3)</f>
        <v>0.14781313223062909</v>
      </c>
    </row>
    <row r="4" spans="1:35" x14ac:dyDescent="0.25">
      <c r="A4" s="1" t="s">
        <v>48</v>
      </c>
      <c r="B4" s="2">
        <v>2.7702516521048829E-2</v>
      </c>
      <c r="C4" s="2">
        <v>9.3940303240046263E-2</v>
      </c>
      <c r="D4" s="2">
        <v>0.77317290588404231</v>
      </c>
      <c r="E4" s="2">
        <v>0.26206300025145957</v>
      </c>
      <c r="F4" s="2">
        <v>0.14285779071840024</v>
      </c>
      <c r="G4" s="2">
        <v>0.14054095252170448</v>
      </c>
      <c r="H4" s="2">
        <v>0.12105114169532957</v>
      </c>
      <c r="I4" s="2">
        <v>0.16538544054407647</v>
      </c>
      <c r="J4" s="2">
        <v>0.1572441385978216</v>
      </c>
      <c r="K4" s="2">
        <v>0.1720632306468679</v>
      </c>
      <c r="L4" s="2">
        <v>9.6249696000544838E-2</v>
      </c>
      <c r="M4" s="2">
        <v>1.4039105872559828E-2</v>
      </c>
      <c r="N4" s="2">
        <v>0.10946237602704414</v>
      </c>
      <c r="O4" s="2">
        <v>7.6448493510961987E-2</v>
      </c>
      <c r="P4" s="2">
        <v>0.16431132598745155</v>
      </c>
      <c r="Q4" s="2">
        <v>4.1511379437378808E-2</v>
      </c>
      <c r="R4" s="2">
        <v>0.24788580936172683</v>
      </c>
      <c r="S4" s="2">
        <v>0.26447350309306106</v>
      </c>
      <c r="T4" s="2">
        <v>0.10514018383058084</v>
      </c>
      <c r="U4" s="2">
        <v>2.8175963913579391E-2</v>
      </c>
      <c r="V4" s="2">
        <v>0.22110515170330985</v>
      </c>
      <c r="W4" s="2">
        <v>0.13973536859841518</v>
      </c>
      <c r="X4" s="2">
        <v>0</v>
      </c>
      <c r="Y4" s="2">
        <v>7.0813504703174962E-2</v>
      </c>
      <c r="Z4" s="2">
        <v>7.6795543852724996E-2</v>
      </c>
      <c r="AA4" s="2">
        <v>0.21357852782403708</v>
      </c>
      <c r="AB4" s="2"/>
      <c r="AC4" s="2">
        <v>0.18</v>
      </c>
      <c r="AD4" s="2">
        <v>0.09</v>
      </c>
      <c r="AE4" s="2">
        <v>0.16</v>
      </c>
      <c r="AF4" s="2">
        <v>0.03</v>
      </c>
      <c r="AG4" s="2">
        <v>0.09</v>
      </c>
      <c r="AH4" s="2">
        <v>0.08</v>
      </c>
      <c r="AI4" s="2">
        <f>AVERAGE(B4:AH4)</f>
        <v>0.14236710482304216</v>
      </c>
    </row>
    <row r="5" spans="1:35" x14ac:dyDescent="0.25">
      <c r="A5" s="1" t="s">
        <v>49</v>
      </c>
      <c r="B5" s="2">
        <v>0.50990988828200323</v>
      </c>
      <c r="C5" s="2">
        <v>0.50568626639770364</v>
      </c>
      <c r="D5" s="2">
        <v>2.3210618110833671E-2</v>
      </c>
      <c r="E5" s="2">
        <v>0.24102410280442751</v>
      </c>
      <c r="F5" s="2">
        <v>0.24794522580750591</v>
      </c>
      <c r="G5" s="2">
        <v>0.37418874849373052</v>
      </c>
      <c r="H5" s="2">
        <v>0.5764677744096447</v>
      </c>
      <c r="I5" s="2">
        <v>8.9646029545668554E-2</v>
      </c>
      <c r="J5" s="2">
        <v>0.26672024921112125</v>
      </c>
      <c r="K5" s="2">
        <v>0.43938930382182823</v>
      </c>
      <c r="L5" s="2">
        <v>0.26841840580711812</v>
      </c>
      <c r="M5" s="2">
        <v>0.51049454658610238</v>
      </c>
      <c r="N5" s="2">
        <v>0.59676838180262037</v>
      </c>
      <c r="O5" s="2">
        <v>0.28324861425341996</v>
      </c>
      <c r="P5" s="2">
        <v>0.32863936044391218</v>
      </c>
      <c r="Q5" s="2">
        <v>0.73879253069244077</v>
      </c>
      <c r="R5" s="2">
        <v>0.29260038247278414</v>
      </c>
      <c r="S5" s="2">
        <v>0</v>
      </c>
      <c r="T5" s="2">
        <v>0.65212592420138604</v>
      </c>
      <c r="U5" s="2">
        <v>0.51655242317266603</v>
      </c>
      <c r="V5" s="2">
        <v>0.16693901513672033</v>
      </c>
      <c r="W5" s="2">
        <v>0.43205836847407464</v>
      </c>
      <c r="X5" s="2">
        <v>0.94434137291280151</v>
      </c>
      <c r="Y5" s="2">
        <v>0</v>
      </c>
      <c r="Z5" s="2">
        <v>0.53384268047574246</v>
      </c>
      <c r="AA5" s="2">
        <v>0.33135101376119402</v>
      </c>
      <c r="AB5" s="2"/>
      <c r="AC5" s="2">
        <v>0.53</v>
      </c>
      <c r="AD5" s="2">
        <v>0.64</v>
      </c>
      <c r="AE5" s="2">
        <v>0.41</v>
      </c>
      <c r="AF5" s="2">
        <v>0.36</v>
      </c>
      <c r="AG5" s="2">
        <v>0.33</v>
      </c>
      <c r="AH5" s="2">
        <v>0.44</v>
      </c>
      <c r="AI5" s="2">
        <f>AVERAGE(B5:AH5)</f>
        <v>0.39313628834617032</v>
      </c>
    </row>
    <row r="6" spans="1:35" x14ac:dyDescent="0.25">
      <c r="A6" s="1" t="s">
        <v>50</v>
      </c>
      <c r="B6" s="2">
        <v>6.3689265808333742E-2</v>
      </c>
      <c r="C6" s="2">
        <v>0.34075380828210405</v>
      </c>
      <c r="D6" s="2">
        <v>0.20361647600512395</v>
      </c>
      <c r="E6" s="2">
        <v>0.47184016796937744</v>
      </c>
      <c r="F6" s="2">
        <v>0.28272874194843395</v>
      </c>
      <c r="G6" s="2">
        <v>0.10211622938719166</v>
      </c>
      <c r="H6" s="2">
        <v>0.21598470650026325</v>
      </c>
      <c r="I6" s="2">
        <v>0.40676781706508647</v>
      </c>
      <c r="J6" s="2">
        <v>0.48459485010576581</v>
      </c>
      <c r="K6" s="2">
        <v>0.32860334060709506</v>
      </c>
      <c r="L6" s="2">
        <v>0.63533189819233704</v>
      </c>
      <c r="M6" s="2">
        <v>0.39692065171051666</v>
      </c>
      <c r="N6" s="2">
        <v>0.29264366458145363</v>
      </c>
      <c r="O6" s="2">
        <v>0.38287440341906215</v>
      </c>
      <c r="P6" s="2">
        <v>0.11736177246916048</v>
      </c>
      <c r="Q6" s="2">
        <v>0.1767708951974262</v>
      </c>
      <c r="R6" s="2">
        <v>0.18737777711875508</v>
      </c>
      <c r="S6" s="2">
        <v>0.63666901826057076</v>
      </c>
      <c r="T6" s="2">
        <v>0.17741959037168684</v>
      </c>
      <c r="U6" s="2">
        <v>0.37335515779380624</v>
      </c>
      <c r="V6" s="2">
        <v>0.31231741294159798</v>
      </c>
      <c r="W6" s="2">
        <v>0.33494893392425124</v>
      </c>
      <c r="X6" s="2">
        <v>2.0217877360734503E-2</v>
      </c>
      <c r="Y6" s="2">
        <v>0.79400373221998899</v>
      </c>
      <c r="Z6" s="2">
        <v>0.25196167108164591</v>
      </c>
      <c r="AA6" s="2">
        <v>0.45300132688330147</v>
      </c>
      <c r="AB6" s="2"/>
      <c r="AC6" s="2">
        <v>0.21</v>
      </c>
      <c r="AD6" s="2">
        <v>0.18</v>
      </c>
      <c r="AE6" s="2">
        <v>0.26</v>
      </c>
      <c r="AF6" s="2">
        <v>0.42</v>
      </c>
      <c r="AG6" s="2">
        <v>0.15</v>
      </c>
      <c r="AH6" s="2">
        <v>0.47</v>
      </c>
      <c r="AI6" s="2">
        <f>AVERAGE(B6:AH6)</f>
        <v>0.3166834746001585</v>
      </c>
    </row>
    <row r="7" spans="1:3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5" t="s">
        <v>124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125</v>
      </c>
    </row>
    <row r="9" spans="1:35" x14ac:dyDescent="0.25">
      <c r="A9" s="1" t="s">
        <v>47</v>
      </c>
      <c r="B9" t="str">
        <f>IF(B3&gt;=20%, "Yes", "No")</f>
        <v>Yes</v>
      </c>
      <c r="C9" t="str">
        <f t="shared" ref="C9:AG12" si="0">IF(C3&gt;=20%, "Yes", "No")</f>
        <v>No</v>
      </c>
      <c r="D9" t="str">
        <f t="shared" si="0"/>
        <v>No</v>
      </c>
      <c r="E9" t="str">
        <f t="shared" si="0"/>
        <v>No</v>
      </c>
      <c r="F9" t="str">
        <f t="shared" si="0"/>
        <v>Yes</v>
      </c>
      <c r="G9" t="str">
        <f t="shared" si="0"/>
        <v>Yes</v>
      </c>
      <c r="H9" t="str">
        <f t="shared" si="0"/>
        <v>No</v>
      </c>
      <c r="I9" t="str">
        <f t="shared" si="0"/>
        <v>Yes</v>
      </c>
      <c r="J9" t="str">
        <f t="shared" si="0"/>
        <v>No</v>
      </c>
      <c r="K9" t="str">
        <f t="shared" si="0"/>
        <v>No</v>
      </c>
      <c r="L9" t="str">
        <f t="shared" si="0"/>
        <v>No</v>
      </c>
      <c r="M9" t="str">
        <f t="shared" si="0"/>
        <v>No</v>
      </c>
      <c r="N9" t="str">
        <f t="shared" si="0"/>
        <v>No</v>
      </c>
      <c r="O9" t="str">
        <f t="shared" si="0"/>
        <v>Yes</v>
      </c>
      <c r="P9" t="str">
        <f t="shared" si="0"/>
        <v>Yes</v>
      </c>
      <c r="Q9" t="str">
        <f t="shared" si="0"/>
        <v>No</v>
      </c>
      <c r="R9" t="str">
        <f t="shared" si="0"/>
        <v>Yes</v>
      </c>
      <c r="S9" t="str">
        <f t="shared" si="0"/>
        <v>No</v>
      </c>
      <c r="T9" t="str">
        <f t="shared" si="0"/>
        <v>No</v>
      </c>
      <c r="U9" t="str">
        <f t="shared" si="0"/>
        <v>No</v>
      </c>
      <c r="V9" t="str">
        <f t="shared" si="0"/>
        <v>Yes</v>
      </c>
      <c r="W9" t="str">
        <f t="shared" si="0"/>
        <v>No</v>
      </c>
      <c r="X9" t="str">
        <f t="shared" si="0"/>
        <v>No</v>
      </c>
      <c r="Y9" t="str">
        <f t="shared" si="0"/>
        <v>No</v>
      </c>
      <c r="Z9" t="str">
        <f t="shared" si="0"/>
        <v>No</v>
      </c>
      <c r="AA9" t="str">
        <f t="shared" si="0"/>
        <v>No</v>
      </c>
      <c r="AC9" t="str">
        <f t="shared" si="0"/>
        <v>No</v>
      </c>
      <c r="AD9" t="str">
        <f t="shared" si="0"/>
        <v>No</v>
      </c>
      <c r="AE9" t="str">
        <f t="shared" si="0"/>
        <v>No</v>
      </c>
      <c r="AF9" t="str">
        <f t="shared" si="0"/>
        <v>No</v>
      </c>
      <c r="AG9" t="str">
        <f t="shared" si="0"/>
        <v>Yes</v>
      </c>
      <c r="AH9" t="str">
        <f t="shared" ref="AH9" si="1">IF(AH3&gt;=20%, "Yes", "No")</f>
        <v>No</v>
      </c>
      <c r="AI9" s="4">
        <f>COUNTIF(B9:AH9, "Yes")</f>
        <v>9</v>
      </c>
    </row>
    <row r="10" spans="1:35" x14ac:dyDescent="0.25">
      <c r="A10" s="1" t="s">
        <v>48</v>
      </c>
      <c r="B10" t="str">
        <f>IF(B4&gt;=20%, "Yes", "No")</f>
        <v>No</v>
      </c>
      <c r="C10" t="str">
        <f t="shared" si="0"/>
        <v>No</v>
      </c>
      <c r="D10" t="str">
        <f t="shared" si="0"/>
        <v>Yes</v>
      </c>
      <c r="E10" t="str">
        <f t="shared" si="0"/>
        <v>Yes</v>
      </c>
      <c r="F10" t="str">
        <f t="shared" si="0"/>
        <v>No</v>
      </c>
      <c r="G10" t="str">
        <f t="shared" si="0"/>
        <v>No</v>
      </c>
      <c r="H10" t="str">
        <f t="shared" si="0"/>
        <v>No</v>
      </c>
      <c r="I10" t="str">
        <f t="shared" si="0"/>
        <v>No</v>
      </c>
      <c r="J10" t="str">
        <f t="shared" si="0"/>
        <v>No</v>
      </c>
      <c r="K10" t="str">
        <f t="shared" si="0"/>
        <v>No</v>
      </c>
      <c r="L10" t="str">
        <f t="shared" si="0"/>
        <v>No</v>
      </c>
      <c r="M10" t="str">
        <f t="shared" si="0"/>
        <v>No</v>
      </c>
      <c r="N10" t="str">
        <f t="shared" si="0"/>
        <v>No</v>
      </c>
      <c r="O10" t="str">
        <f t="shared" si="0"/>
        <v>No</v>
      </c>
      <c r="P10" t="str">
        <f t="shared" si="0"/>
        <v>No</v>
      </c>
      <c r="Q10" t="str">
        <f t="shared" si="0"/>
        <v>No</v>
      </c>
      <c r="R10" t="str">
        <f t="shared" si="0"/>
        <v>Yes</v>
      </c>
      <c r="S10" t="str">
        <f t="shared" si="0"/>
        <v>Yes</v>
      </c>
      <c r="T10" t="str">
        <f t="shared" si="0"/>
        <v>No</v>
      </c>
      <c r="U10" t="str">
        <f t="shared" si="0"/>
        <v>No</v>
      </c>
      <c r="V10" t="str">
        <f t="shared" si="0"/>
        <v>Yes</v>
      </c>
      <c r="W10" t="str">
        <f t="shared" si="0"/>
        <v>No</v>
      </c>
      <c r="X10" t="str">
        <f t="shared" si="0"/>
        <v>No</v>
      </c>
      <c r="Y10" t="str">
        <f t="shared" si="0"/>
        <v>No</v>
      </c>
      <c r="Z10" t="str">
        <f t="shared" si="0"/>
        <v>No</v>
      </c>
      <c r="AA10" t="str">
        <f t="shared" si="0"/>
        <v>Yes</v>
      </c>
      <c r="AC10" t="str">
        <f t="shared" si="0"/>
        <v>No</v>
      </c>
      <c r="AD10" t="str">
        <f t="shared" si="0"/>
        <v>No</v>
      </c>
      <c r="AE10" t="str">
        <f t="shared" si="0"/>
        <v>No</v>
      </c>
      <c r="AF10" t="str">
        <f t="shared" si="0"/>
        <v>No</v>
      </c>
      <c r="AG10" t="str">
        <f t="shared" si="0"/>
        <v>No</v>
      </c>
      <c r="AH10" t="str">
        <f t="shared" ref="AH10" si="2">IF(AH4&gt;=20%, "Yes", "No")</f>
        <v>No</v>
      </c>
      <c r="AI10" s="4">
        <f>COUNTIF(B10:AH10, "Yes")</f>
        <v>6</v>
      </c>
    </row>
    <row r="11" spans="1:35" x14ac:dyDescent="0.25">
      <c r="A11" s="1" t="s">
        <v>49</v>
      </c>
      <c r="B11" t="str">
        <f>IF(B5&gt;=20%, "Yes", "No")</f>
        <v>Yes</v>
      </c>
      <c r="C11" t="str">
        <f t="shared" si="0"/>
        <v>Yes</v>
      </c>
      <c r="D11" t="str">
        <f t="shared" si="0"/>
        <v>No</v>
      </c>
      <c r="E11" t="str">
        <f t="shared" si="0"/>
        <v>Yes</v>
      </c>
      <c r="F11" t="str">
        <f t="shared" si="0"/>
        <v>Yes</v>
      </c>
      <c r="G11" t="str">
        <f t="shared" si="0"/>
        <v>Yes</v>
      </c>
      <c r="H11" t="str">
        <f t="shared" si="0"/>
        <v>Yes</v>
      </c>
      <c r="I11" t="str">
        <f t="shared" si="0"/>
        <v>No</v>
      </c>
      <c r="J11" t="str">
        <f t="shared" si="0"/>
        <v>Yes</v>
      </c>
      <c r="K11" t="str">
        <f t="shared" si="0"/>
        <v>Yes</v>
      </c>
      <c r="L11" t="str">
        <f t="shared" si="0"/>
        <v>Yes</v>
      </c>
      <c r="M11" t="str">
        <f t="shared" si="0"/>
        <v>Yes</v>
      </c>
      <c r="N11" t="str">
        <f t="shared" si="0"/>
        <v>Yes</v>
      </c>
      <c r="O11" t="str">
        <f t="shared" si="0"/>
        <v>Yes</v>
      </c>
      <c r="P11" t="str">
        <f t="shared" si="0"/>
        <v>Yes</v>
      </c>
      <c r="Q11" t="str">
        <f t="shared" si="0"/>
        <v>Yes</v>
      </c>
      <c r="R11" t="str">
        <f t="shared" si="0"/>
        <v>Yes</v>
      </c>
      <c r="S11" t="str">
        <f t="shared" si="0"/>
        <v>No</v>
      </c>
      <c r="T11" t="str">
        <f t="shared" si="0"/>
        <v>Yes</v>
      </c>
      <c r="U11" t="str">
        <f t="shared" si="0"/>
        <v>Yes</v>
      </c>
      <c r="V11" t="str">
        <f t="shared" si="0"/>
        <v>No</v>
      </c>
      <c r="W11" t="str">
        <f t="shared" si="0"/>
        <v>Yes</v>
      </c>
      <c r="X11" t="str">
        <f t="shared" si="0"/>
        <v>Yes</v>
      </c>
      <c r="Y11" t="str">
        <f t="shared" si="0"/>
        <v>No</v>
      </c>
      <c r="Z11" t="str">
        <f t="shared" si="0"/>
        <v>Yes</v>
      </c>
      <c r="AA11" t="str">
        <f t="shared" si="0"/>
        <v>Yes</v>
      </c>
      <c r="AC11" t="str">
        <f t="shared" si="0"/>
        <v>Yes</v>
      </c>
      <c r="AD11" t="str">
        <f t="shared" si="0"/>
        <v>Yes</v>
      </c>
      <c r="AE11" t="str">
        <f t="shared" si="0"/>
        <v>Yes</v>
      </c>
      <c r="AF11" t="str">
        <f t="shared" si="0"/>
        <v>Yes</v>
      </c>
      <c r="AG11" t="str">
        <f t="shared" si="0"/>
        <v>Yes</v>
      </c>
      <c r="AH11" t="str">
        <f t="shared" ref="AH11" si="3">IF(AH5&gt;=20%, "Yes", "No")</f>
        <v>Yes</v>
      </c>
      <c r="AI11" s="4">
        <f>COUNTIF(B11:AH11, "Yes")</f>
        <v>27</v>
      </c>
    </row>
    <row r="12" spans="1:35" x14ac:dyDescent="0.25">
      <c r="A12" s="1" t="s">
        <v>50</v>
      </c>
      <c r="B12" t="str">
        <f>IF(B6&gt;=20%, "Yes", "No")</f>
        <v>No</v>
      </c>
      <c r="C12" t="str">
        <f t="shared" si="0"/>
        <v>Yes</v>
      </c>
      <c r="D12" t="str">
        <f t="shared" si="0"/>
        <v>Yes</v>
      </c>
      <c r="E12" t="str">
        <f t="shared" si="0"/>
        <v>Yes</v>
      </c>
      <c r="F12" t="str">
        <f t="shared" si="0"/>
        <v>Yes</v>
      </c>
      <c r="G12" t="str">
        <f t="shared" si="0"/>
        <v>No</v>
      </c>
      <c r="H12" t="str">
        <f t="shared" si="0"/>
        <v>Yes</v>
      </c>
      <c r="I12" t="str">
        <f t="shared" si="0"/>
        <v>Yes</v>
      </c>
      <c r="J12" t="str">
        <f t="shared" si="0"/>
        <v>Yes</v>
      </c>
      <c r="K12" t="str">
        <f t="shared" si="0"/>
        <v>Yes</v>
      </c>
      <c r="L12" t="str">
        <f t="shared" si="0"/>
        <v>Yes</v>
      </c>
      <c r="M12" t="str">
        <f t="shared" si="0"/>
        <v>Yes</v>
      </c>
      <c r="N12" t="str">
        <f t="shared" si="0"/>
        <v>Yes</v>
      </c>
      <c r="O12" t="str">
        <f t="shared" si="0"/>
        <v>Yes</v>
      </c>
      <c r="P12" t="str">
        <f t="shared" si="0"/>
        <v>No</v>
      </c>
      <c r="Q12" t="str">
        <f t="shared" si="0"/>
        <v>No</v>
      </c>
      <c r="R12" t="str">
        <f t="shared" si="0"/>
        <v>No</v>
      </c>
      <c r="S12" t="str">
        <f t="shared" si="0"/>
        <v>Yes</v>
      </c>
      <c r="T12" t="str">
        <f t="shared" si="0"/>
        <v>No</v>
      </c>
      <c r="U12" t="str">
        <f t="shared" si="0"/>
        <v>Yes</v>
      </c>
      <c r="V12" t="str">
        <f t="shared" si="0"/>
        <v>Yes</v>
      </c>
      <c r="W12" t="str">
        <f t="shared" si="0"/>
        <v>Yes</v>
      </c>
      <c r="X12" t="str">
        <f t="shared" si="0"/>
        <v>No</v>
      </c>
      <c r="Y12" t="str">
        <f t="shared" si="0"/>
        <v>Yes</v>
      </c>
      <c r="Z12" t="str">
        <f t="shared" si="0"/>
        <v>Yes</v>
      </c>
      <c r="AA12" t="str">
        <f t="shared" si="0"/>
        <v>Yes</v>
      </c>
      <c r="AC12" t="str">
        <f t="shared" si="0"/>
        <v>Yes</v>
      </c>
      <c r="AD12" t="str">
        <f t="shared" si="0"/>
        <v>No</v>
      </c>
      <c r="AE12" t="str">
        <f t="shared" si="0"/>
        <v>Yes</v>
      </c>
      <c r="AF12" t="str">
        <f t="shared" si="0"/>
        <v>Yes</v>
      </c>
      <c r="AG12" t="str">
        <f t="shared" si="0"/>
        <v>No</v>
      </c>
      <c r="AH12" t="str">
        <f t="shared" ref="AH12" si="4">IF(AH6&gt;=20%, "Yes", "No")</f>
        <v>Yes</v>
      </c>
      <c r="AI12" s="4">
        <f>COUNTIF(B12:AH12, "Yes")</f>
        <v>23</v>
      </c>
    </row>
    <row r="13" spans="1:3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x14ac:dyDescent="0.25">
      <c r="A14" s="5" t="s">
        <v>122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</row>
    <row r="15" spans="1:35" x14ac:dyDescent="0.25">
      <c r="A15" s="1" t="s">
        <v>47</v>
      </c>
      <c r="B15" t="str">
        <f>IF(B3&gt;=30%, "Yes", "No")</f>
        <v>Yes</v>
      </c>
      <c r="C15" t="str">
        <f t="shared" ref="C15:AG15" si="5">IF(C3&gt;=30%, "Yes", "No")</f>
        <v>No</v>
      </c>
      <c r="D15" t="str">
        <f t="shared" si="5"/>
        <v>No</v>
      </c>
      <c r="E15" t="str">
        <f t="shared" si="5"/>
        <v>No</v>
      </c>
      <c r="F15" t="str">
        <f t="shared" si="5"/>
        <v>Yes</v>
      </c>
      <c r="G15" t="str">
        <f t="shared" si="5"/>
        <v>Yes</v>
      </c>
      <c r="H15" t="str">
        <f t="shared" si="5"/>
        <v>No</v>
      </c>
      <c r="I15" t="str">
        <f t="shared" si="5"/>
        <v>Yes</v>
      </c>
      <c r="J15" t="str">
        <f t="shared" si="5"/>
        <v>No</v>
      </c>
      <c r="K15" t="str">
        <f t="shared" si="5"/>
        <v>No</v>
      </c>
      <c r="L15" t="str">
        <f t="shared" si="5"/>
        <v>No</v>
      </c>
      <c r="M15" t="str">
        <f t="shared" si="5"/>
        <v>No</v>
      </c>
      <c r="N15" t="str">
        <f t="shared" si="5"/>
        <v>No</v>
      </c>
      <c r="O15" t="str">
        <f t="shared" si="5"/>
        <v>No</v>
      </c>
      <c r="P15" t="str">
        <f t="shared" si="5"/>
        <v>Yes</v>
      </c>
      <c r="Q15" t="str">
        <f t="shared" si="5"/>
        <v>No</v>
      </c>
      <c r="R15" t="str">
        <f t="shared" si="5"/>
        <v>No</v>
      </c>
      <c r="S15" t="str">
        <f t="shared" si="5"/>
        <v>No</v>
      </c>
      <c r="T15" t="str">
        <f t="shared" si="5"/>
        <v>No</v>
      </c>
      <c r="U15" t="str">
        <f t="shared" si="5"/>
        <v>No</v>
      </c>
      <c r="V15" t="str">
        <f t="shared" si="5"/>
        <v>No</v>
      </c>
      <c r="W15" t="str">
        <f t="shared" si="5"/>
        <v>No</v>
      </c>
      <c r="X15" t="str">
        <f t="shared" si="5"/>
        <v>No</v>
      </c>
      <c r="Y15" t="str">
        <f t="shared" si="5"/>
        <v>No</v>
      </c>
      <c r="Z15" t="str">
        <f t="shared" si="5"/>
        <v>No</v>
      </c>
      <c r="AA15" t="str">
        <f t="shared" si="5"/>
        <v>No</v>
      </c>
      <c r="AC15" t="str">
        <f t="shared" si="5"/>
        <v>No</v>
      </c>
      <c r="AD15" t="str">
        <f t="shared" si="5"/>
        <v>No</v>
      </c>
      <c r="AE15" t="str">
        <f t="shared" si="5"/>
        <v>No</v>
      </c>
      <c r="AF15" t="str">
        <f t="shared" si="5"/>
        <v>No</v>
      </c>
      <c r="AG15" t="str">
        <f t="shared" si="5"/>
        <v>Yes</v>
      </c>
      <c r="AH15" t="str">
        <f t="shared" ref="AH15" si="6">IF(AH3&gt;=30%, "Yes", "No")</f>
        <v>No</v>
      </c>
      <c r="AI15" s="4">
        <f>COUNTIF(B15:AH15, "Yes")</f>
        <v>6</v>
      </c>
    </row>
    <row r="16" spans="1:35" x14ac:dyDescent="0.25">
      <c r="A16" s="1" t="s">
        <v>48</v>
      </c>
      <c r="B16" t="str">
        <f t="shared" ref="B16:AG16" si="7">IF(B4&gt;=30%, "Yes", "No")</f>
        <v>No</v>
      </c>
      <c r="C16" t="str">
        <f t="shared" si="7"/>
        <v>No</v>
      </c>
      <c r="D16" t="str">
        <f t="shared" si="7"/>
        <v>Yes</v>
      </c>
      <c r="E16" t="str">
        <f t="shared" si="7"/>
        <v>No</v>
      </c>
      <c r="F16" t="str">
        <f t="shared" si="7"/>
        <v>No</v>
      </c>
      <c r="G16" t="str">
        <f t="shared" si="7"/>
        <v>No</v>
      </c>
      <c r="H16" t="str">
        <f t="shared" si="7"/>
        <v>No</v>
      </c>
      <c r="I16" t="str">
        <f t="shared" si="7"/>
        <v>No</v>
      </c>
      <c r="J16" t="str">
        <f t="shared" si="7"/>
        <v>No</v>
      </c>
      <c r="K16" t="str">
        <f t="shared" si="7"/>
        <v>No</v>
      </c>
      <c r="L16" t="str">
        <f t="shared" si="7"/>
        <v>No</v>
      </c>
      <c r="M16" t="str">
        <f t="shared" si="7"/>
        <v>No</v>
      </c>
      <c r="N16" t="str">
        <f t="shared" si="7"/>
        <v>No</v>
      </c>
      <c r="O16" t="str">
        <f t="shared" si="7"/>
        <v>No</v>
      </c>
      <c r="P16" t="str">
        <f t="shared" si="7"/>
        <v>No</v>
      </c>
      <c r="Q16" t="str">
        <f t="shared" si="7"/>
        <v>No</v>
      </c>
      <c r="R16" t="str">
        <f t="shared" si="7"/>
        <v>No</v>
      </c>
      <c r="S16" t="str">
        <f t="shared" si="7"/>
        <v>No</v>
      </c>
      <c r="T16" t="str">
        <f t="shared" si="7"/>
        <v>No</v>
      </c>
      <c r="U16" t="str">
        <f t="shared" si="7"/>
        <v>No</v>
      </c>
      <c r="V16" t="str">
        <f t="shared" si="7"/>
        <v>No</v>
      </c>
      <c r="W16" t="str">
        <f t="shared" si="7"/>
        <v>No</v>
      </c>
      <c r="X16" t="str">
        <f t="shared" si="7"/>
        <v>No</v>
      </c>
      <c r="Y16" t="str">
        <f t="shared" si="7"/>
        <v>No</v>
      </c>
      <c r="Z16" t="str">
        <f t="shared" si="7"/>
        <v>No</v>
      </c>
      <c r="AA16" t="str">
        <f t="shared" si="7"/>
        <v>No</v>
      </c>
      <c r="AC16" t="str">
        <f t="shared" si="7"/>
        <v>No</v>
      </c>
      <c r="AD16" t="str">
        <f t="shared" si="7"/>
        <v>No</v>
      </c>
      <c r="AE16" t="str">
        <f t="shared" si="7"/>
        <v>No</v>
      </c>
      <c r="AF16" t="str">
        <f t="shared" si="7"/>
        <v>No</v>
      </c>
      <c r="AG16" t="str">
        <f t="shared" si="7"/>
        <v>No</v>
      </c>
      <c r="AH16" t="str">
        <f t="shared" ref="AH16" si="8">IF(AH4&gt;=30%, "Yes", "No")</f>
        <v>No</v>
      </c>
      <c r="AI16" s="4">
        <f>COUNTIF(B16:AH16, "Yes")</f>
        <v>1</v>
      </c>
    </row>
    <row r="17" spans="1:35" x14ac:dyDescent="0.25">
      <c r="A17" s="1" t="s">
        <v>49</v>
      </c>
      <c r="B17" t="str">
        <f t="shared" ref="B17:AG17" si="9">IF(B5&gt;=30%, "Yes", "No")</f>
        <v>Yes</v>
      </c>
      <c r="C17" t="str">
        <f t="shared" si="9"/>
        <v>Yes</v>
      </c>
      <c r="D17" t="str">
        <f t="shared" si="9"/>
        <v>No</v>
      </c>
      <c r="E17" t="str">
        <f t="shared" si="9"/>
        <v>No</v>
      </c>
      <c r="F17" t="str">
        <f t="shared" si="9"/>
        <v>No</v>
      </c>
      <c r="G17" t="str">
        <f t="shared" si="9"/>
        <v>Yes</v>
      </c>
      <c r="H17" t="str">
        <f t="shared" si="9"/>
        <v>Yes</v>
      </c>
      <c r="I17" t="str">
        <f t="shared" si="9"/>
        <v>No</v>
      </c>
      <c r="J17" t="str">
        <f t="shared" si="9"/>
        <v>No</v>
      </c>
      <c r="K17" t="str">
        <f t="shared" si="9"/>
        <v>Yes</v>
      </c>
      <c r="L17" t="str">
        <f t="shared" si="9"/>
        <v>No</v>
      </c>
      <c r="M17" t="str">
        <f t="shared" si="9"/>
        <v>Yes</v>
      </c>
      <c r="N17" t="str">
        <f t="shared" si="9"/>
        <v>Yes</v>
      </c>
      <c r="O17" t="str">
        <f t="shared" si="9"/>
        <v>No</v>
      </c>
      <c r="P17" t="str">
        <f t="shared" si="9"/>
        <v>Yes</v>
      </c>
      <c r="Q17" t="str">
        <f t="shared" si="9"/>
        <v>Yes</v>
      </c>
      <c r="R17" t="str">
        <f t="shared" si="9"/>
        <v>No</v>
      </c>
      <c r="S17" t="str">
        <f t="shared" si="9"/>
        <v>No</v>
      </c>
      <c r="T17" t="str">
        <f t="shared" si="9"/>
        <v>Yes</v>
      </c>
      <c r="U17" t="str">
        <f t="shared" si="9"/>
        <v>Yes</v>
      </c>
      <c r="V17" t="str">
        <f t="shared" si="9"/>
        <v>No</v>
      </c>
      <c r="W17" t="str">
        <f t="shared" si="9"/>
        <v>Yes</v>
      </c>
      <c r="X17" t="str">
        <f t="shared" si="9"/>
        <v>Yes</v>
      </c>
      <c r="Y17" t="str">
        <f t="shared" si="9"/>
        <v>No</v>
      </c>
      <c r="Z17" t="str">
        <f t="shared" si="9"/>
        <v>Yes</v>
      </c>
      <c r="AA17" t="str">
        <f t="shared" si="9"/>
        <v>Yes</v>
      </c>
      <c r="AC17" t="str">
        <f t="shared" si="9"/>
        <v>Yes</v>
      </c>
      <c r="AD17" t="str">
        <f t="shared" si="9"/>
        <v>Yes</v>
      </c>
      <c r="AE17" t="str">
        <f t="shared" si="9"/>
        <v>Yes</v>
      </c>
      <c r="AF17" t="str">
        <f t="shared" si="9"/>
        <v>Yes</v>
      </c>
      <c r="AG17" t="str">
        <f t="shared" si="9"/>
        <v>Yes</v>
      </c>
      <c r="AH17" t="str">
        <f t="shared" ref="AH17" si="10">IF(AH5&gt;=30%, "Yes", "No")</f>
        <v>Yes</v>
      </c>
      <c r="AI17" s="4">
        <f>COUNTIF(B17:AH17, "Yes")</f>
        <v>21</v>
      </c>
    </row>
    <row r="18" spans="1:35" x14ac:dyDescent="0.25">
      <c r="A18" s="1" t="s">
        <v>50</v>
      </c>
      <c r="B18" t="str">
        <f t="shared" ref="B18:AG18" si="11">IF(B6&gt;=30%, "Yes", "No")</f>
        <v>No</v>
      </c>
      <c r="C18" t="str">
        <f t="shared" si="11"/>
        <v>Yes</v>
      </c>
      <c r="D18" t="str">
        <f t="shared" si="11"/>
        <v>No</v>
      </c>
      <c r="E18" t="str">
        <f t="shared" si="11"/>
        <v>Yes</v>
      </c>
      <c r="F18" t="str">
        <f t="shared" si="11"/>
        <v>No</v>
      </c>
      <c r="G18" t="str">
        <f t="shared" si="11"/>
        <v>No</v>
      </c>
      <c r="H18" t="str">
        <f t="shared" si="11"/>
        <v>No</v>
      </c>
      <c r="I18" t="str">
        <f t="shared" si="11"/>
        <v>Yes</v>
      </c>
      <c r="J18" t="str">
        <f t="shared" si="11"/>
        <v>Yes</v>
      </c>
      <c r="K18" t="str">
        <f t="shared" si="11"/>
        <v>Yes</v>
      </c>
      <c r="L18" t="str">
        <f t="shared" si="11"/>
        <v>Yes</v>
      </c>
      <c r="M18" t="str">
        <f t="shared" si="11"/>
        <v>Yes</v>
      </c>
      <c r="N18" t="str">
        <f t="shared" si="11"/>
        <v>No</v>
      </c>
      <c r="O18" t="str">
        <f t="shared" si="11"/>
        <v>Yes</v>
      </c>
      <c r="P18" t="str">
        <f t="shared" si="11"/>
        <v>No</v>
      </c>
      <c r="Q18" t="str">
        <f t="shared" si="11"/>
        <v>No</v>
      </c>
      <c r="R18" t="str">
        <f t="shared" si="11"/>
        <v>No</v>
      </c>
      <c r="S18" t="str">
        <f t="shared" si="11"/>
        <v>Yes</v>
      </c>
      <c r="T18" t="str">
        <f t="shared" si="11"/>
        <v>No</v>
      </c>
      <c r="U18" t="str">
        <f t="shared" si="11"/>
        <v>Yes</v>
      </c>
      <c r="V18" t="str">
        <f t="shared" si="11"/>
        <v>Yes</v>
      </c>
      <c r="W18" t="str">
        <f t="shared" si="11"/>
        <v>Yes</v>
      </c>
      <c r="X18" t="str">
        <f t="shared" si="11"/>
        <v>No</v>
      </c>
      <c r="Y18" t="str">
        <f t="shared" si="11"/>
        <v>Yes</v>
      </c>
      <c r="Z18" t="str">
        <f t="shared" si="11"/>
        <v>No</v>
      </c>
      <c r="AA18" t="str">
        <f t="shared" si="11"/>
        <v>Yes</v>
      </c>
      <c r="AC18" t="str">
        <f t="shared" si="11"/>
        <v>No</v>
      </c>
      <c r="AD18" t="str">
        <f t="shared" si="11"/>
        <v>No</v>
      </c>
      <c r="AE18" t="str">
        <f t="shared" si="11"/>
        <v>No</v>
      </c>
      <c r="AF18" t="str">
        <f t="shared" si="11"/>
        <v>Yes</v>
      </c>
      <c r="AG18" t="str">
        <f t="shared" si="11"/>
        <v>No</v>
      </c>
      <c r="AH18" t="str">
        <f t="shared" ref="AH18" si="12">IF(AH6&gt;=30%, "Yes", "No")</f>
        <v>Yes</v>
      </c>
      <c r="AI18" s="4">
        <f>COUNTIF(B18:AH18, "Yes")</f>
        <v>16</v>
      </c>
    </row>
    <row r="19" spans="1:35" x14ac:dyDescent="0.25">
      <c r="A19" s="1"/>
      <c r="AI19" s="4"/>
    </row>
    <row r="20" spans="1:35" x14ac:dyDescent="0.25">
      <c r="A20" s="3" t="s">
        <v>123</v>
      </c>
      <c r="AI20" s="4"/>
    </row>
    <row r="21" spans="1:35" x14ac:dyDescent="0.25">
      <c r="A21" s="1" t="s">
        <v>47</v>
      </c>
      <c r="B21" t="str">
        <f>IF(B3&gt;=40%, "Yes", "No")</f>
        <v>No</v>
      </c>
      <c r="C21" t="str">
        <f t="shared" ref="C21:AG21" si="13">IF(C3&gt;=40%, "Yes", "No")</f>
        <v>No</v>
      </c>
      <c r="D21" t="str">
        <f t="shared" si="13"/>
        <v>No</v>
      </c>
      <c r="E21" t="str">
        <f t="shared" si="13"/>
        <v>No</v>
      </c>
      <c r="F21" t="str">
        <f t="shared" si="13"/>
        <v>No</v>
      </c>
      <c r="G21" t="str">
        <f t="shared" si="13"/>
        <v>No</v>
      </c>
      <c r="H21" t="str">
        <f t="shared" si="13"/>
        <v>No</v>
      </c>
      <c r="I21" t="str">
        <f t="shared" si="13"/>
        <v>No</v>
      </c>
      <c r="J21" t="str">
        <f t="shared" si="13"/>
        <v>No</v>
      </c>
      <c r="K21" t="str">
        <f t="shared" si="13"/>
        <v>No</v>
      </c>
      <c r="L21" t="str">
        <f t="shared" si="13"/>
        <v>No</v>
      </c>
      <c r="M21" t="str">
        <f t="shared" si="13"/>
        <v>No</v>
      </c>
      <c r="N21" t="str">
        <f t="shared" si="13"/>
        <v>No</v>
      </c>
      <c r="O21" t="str">
        <f t="shared" si="13"/>
        <v>No</v>
      </c>
      <c r="P21" t="str">
        <f t="shared" si="13"/>
        <v>No</v>
      </c>
      <c r="Q21" t="str">
        <f t="shared" si="13"/>
        <v>No</v>
      </c>
      <c r="R21" t="str">
        <f t="shared" si="13"/>
        <v>No</v>
      </c>
      <c r="S21" t="str">
        <f t="shared" si="13"/>
        <v>No</v>
      </c>
      <c r="T21" t="str">
        <f t="shared" si="13"/>
        <v>No</v>
      </c>
      <c r="U21" t="str">
        <f t="shared" si="13"/>
        <v>No</v>
      </c>
      <c r="V21" t="str">
        <f t="shared" si="13"/>
        <v>No</v>
      </c>
      <c r="W21" t="str">
        <f t="shared" si="13"/>
        <v>No</v>
      </c>
      <c r="X21" t="str">
        <f t="shared" si="13"/>
        <v>No</v>
      </c>
      <c r="Y21" t="str">
        <f t="shared" si="13"/>
        <v>No</v>
      </c>
      <c r="Z21" t="str">
        <f t="shared" si="13"/>
        <v>No</v>
      </c>
      <c r="AA21" t="str">
        <f t="shared" si="13"/>
        <v>No</v>
      </c>
      <c r="AC21" t="str">
        <f t="shared" si="13"/>
        <v>No</v>
      </c>
      <c r="AD21" t="str">
        <f t="shared" si="13"/>
        <v>No</v>
      </c>
      <c r="AE21" t="str">
        <f t="shared" si="13"/>
        <v>No</v>
      </c>
      <c r="AF21" t="str">
        <f t="shared" si="13"/>
        <v>No</v>
      </c>
      <c r="AG21" t="str">
        <f t="shared" si="13"/>
        <v>Yes</v>
      </c>
      <c r="AH21" t="str">
        <f t="shared" ref="AH21" si="14">IF(AH3&gt;=40%, "Yes", "No")</f>
        <v>No</v>
      </c>
      <c r="AI21" s="4">
        <f>COUNTIF(B21:AH21, "Yes")</f>
        <v>1</v>
      </c>
    </row>
    <row r="22" spans="1:35" x14ac:dyDescent="0.25">
      <c r="A22" s="1" t="s">
        <v>48</v>
      </c>
      <c r="B22" t="str">
        <f t="shared" ref="B22:AG22" si="15">IF(B4&gt;=40%, "Yes", "No")</f>
        <v>No</v>
      </c>
      <c r="C22" t="str">
        <f t="shared" si="15"/>
        <v>No</v>
      </c>
      <c r="D22" t="str">
        <f t="shared" si="15"/>
        <v>Yes</v>
      </c>
      <c r="E22" t="str">
        <f t="shared" si="15"/>
        <v>No</v>
      </c>
      <c r="F22" t="str">
        <f t="shared" si="15"/>
        <v>No</v>
      </c>
      <c r="G22" t="str">
        <f t="shared" si="15"/>
        <v>No</v>
      </c>
      <c r="H22" t="str">
        <f t="shared" si="15"/>
        <v>No</v>
      </c>
      <c r="I22" t="str">
        <f t="shared" si="15"/>
        <v>No</v>
      </c>
      <c r="J22" t="str">
        <f t="shared" si="15"/>
        <v>No</v>
      </c>
      <c r="K22" t="str">
        <f t="shared" si="15"/>
        <v>No</v>
      </c>
      <c r="L22" t="str">
        <f t="shared" si="15"/>
        <v>No</v>
      </c>
      <c r="M22" t="str">
        <f t="shared" si="15"/>
        <v>No</v>
      </c>
      <c r="N22" t="str">
        <f t="shared" si="15"/>
        <v>No</v>
      </c>
      <c r="O22" t="str">
        <f t="shared" si="15"/>
        <v>No</v>
      </c>
      <c r="P22" t="str">
        <f t="shared" si="15"/>
        <v>No</v>
      </c>
      <c r="Q22" t="str">
        <f t="shared" si="15"/>
        <v>No</v>
      </c>
      <c r="R22" t="str">
        <f t="shared" si="15"/>
        <v>No</v>
      </c>
      <c r="S22" t="str">
        <f t="shared" si="15"/>
        <v>No</v>
      </c>
      <c r="T22" t="str">
        <f t="shared" si="15"/>
        <v>No</v>
      </c>
      <c r="U22" t="str">
        <f t="shared" si="15"/>
        <v>No</v>
      </c>
      <c r="V22" t="str">
        <f t="shared" si="15"/>
        <v>No</v>
      </c>
      <c r="W22" t="str">
        <f t="shared" si="15"/>
        <v>No</v>
      </c>
      <c r="X22" t="str">
        <f t="shared" si="15"/>
        <v>No</v>
      </c>
      <c r="Y22" t="str">
        <f t="shared" si="15"/>
        <v>No</v>
      </c>
      <c r="Z22" t="str">
        <f t="shared" si="15"/>
        <v>No</v>
      </c>
      <c r="AA22" t="str">
        <f t="shared" si="15"/>
        <v>No</v>
      </c>
      <c r="AC22" t="str">
        <f t="shared" si="15"/>
        <v>No</v>
      </c>
      <c r="AD22" t="str">
        <f t="shared" si="15"/>
        <v>No</v>
      </c>
      <c r="AE22" t="str">
        <f t="shared" si="15"/>
        <v>No</v>
      </c>
      <c r="AF22" t="str">
        <f t="shared" si="15"/>
        <v>No</v>
      </c>
      <c r="AG22" t="str">
        <f t="shared" si="15"/>
        <v>No</v>
      </c>
      <c r="AH22" t="str">
        <f t="shared" ref="AH22" si="16">IF(AH4&gt;=40%, "Yes", "No")</f>
        <v>No</v>
      </c>
      <c r="AI22" s="4">
        <f>COUNTIF(B22:AH22, "Yes")</f>
        <v>1</v>
      </c>
    </row>
    <row r="23" spans="1:35" x14ac:dyDescent="0.25">
      <c r="A23" s="1" t="s">
        <v>49</v>
      </c>
      <c r="B23" t="str">
        <f t="shared" ref="B23:AG23" si="17">IF(B5&gt;=40%, "Yes", "No")</f>
        <v>Yes</v>
      </c>
      <c r="C23" t="str">
        <f t="shared" si="17"/>
        <v>Yes</v>
      </c>
      <c r="D23" t="str">
        <f t="shared" si="17"/>
        <v>No</v>
      </c>
      <c r="E23" t="str">
        <f t="shared" si="17"/>
        <v>No</v>
      </c>
      <c r="F23" t="str">
        <f t="shared" si="17"/>
        <v>No</v>
      </c>
      <c r="G23" t="str">
        <f t="shared" si="17"/>
        <v>No</v>
      </c>
      <c r="H23" t="str">
        <f t="shared" si="17"/>
        <v>Yes</v>
      </c>
      <c r="I23" t="str">
        <f t="shared" si="17"/>
        <v>No</v>
      </c>
      <c r="J23" t="str">
        <f t="shared" si="17"/>
        <v>No</v>
      </c>
      <c r="K23" t="str">
        <f t="shared" si="17"/>
        <v>Yes</v>
      </c>
      <c r="L23" t="str">
        <f t="shared" si="17"/>
        <v>No</v>
      </c>
      <c r="M23" t="str">
        <f t="shared" si="17"/>
        <v>Yes</v>
      </c>
      <c r="N23" t="str">
        <f t="shared" si="17"/>
        <v>Yes</v>
      </c>
      <c r="O23" t="str">
        <f t="shared" si="17"/>
        <v>No</v>
      </c>
      <c r="P23" t="str">
        <f t="shared" si="17"/>
        <v>No</v>
      </c>
      <c r="Q23" t="str">
        <f t="shared" si="17"/>
        <v>Yes</v>
      </c>
      <c r="R23" t="str">
        <f t="shared" si="17"/>
        <v>No</v>
      </c>
      <c r="S23" t="str">
        <f t="shared" si="17"/>
        <v>No</v>
      </c>
      <c r="T23" t="str">
        <f t="shared" si="17"/>
        <v>Yes</v>
      </c>
      <c r="U23" t="str">
        <f t="shared" si="17"/>
        <v>Yes</v>
      </c>
      <c r="V23" t="str">
        <f t="shared" si="17"/>
        <v>No</v>
      </c>
      <c r="W23" t="str">
        <f t="shared" si="17"/>
        <v>Yes</v>
      </c>
      <c r="X23" t="str">
        <f t="shared" si="17"/>
        <v>Yes</v>
      </c>
      <c r="Y23" t="str">
        <f t="shared" si="17"/>
        <v>No</v>
      </c>
      <c r="Z23" t="str">
        <f t="shared" si="17"/>
        <v>Yes</v>
      </c>
      <c r="AA23" t="str">
        <f t="shared" si="17"/>
        <v>No</v>
      </c>
      <c r="AC23" t="str">
        <f t="shared" si="17"/>
        <v>Yes</v>
      </c>
      <c r="AD23" t="str">
        <f t="shared" si="17"/>
        <v>Yes</v>
      </c>
      <c r="AE23" t="str">
        <f t="shared" si="17"/>
        <v>Yes</v>
      </c>
      <c r="AF23" t="str">
        <f t="shared" si="17"/>
        <v>No</v>
      </c>
      <c r="AG23" t="str">
        <f t="shared" si="17"/>
        <v>No</v>
      </c>
      <c r="AH23" t="str">
        <f t="shared" ref="AH23" si="18">IF(AH5&gt;=40%, "Yes", "No")</f>
        <v>Yes</v>
      </c>
      <c r="AI23" s="4">
        <f>COUNTIF(B23:AH23, "Yes")</f>
        <v>16</v>
      </c>
    </row>
    <row r="24" spans="1:35" x14ac:dyDescent="0.25">
      <c r="A24" s="1" t="s">
        <v>50</v>
      </c>
      <c r="B24" t="str">
        <f t="shared" ref="B24:AG24" si="19">IF(B6&gt;=40%, "Yes", "No")</f>
        <v>No</v>
      </c>
      <c r="C24" t="str">
        <f t="shared" si="19"/>
        <v>No</v>
      </c>
      <c r="D24" t="str">
        <f t="shared" si="19"/>
        <v>No</v>
      </c>
      <c r="E24" t="str">
        <f t="shared" si="19"/>
        <v>Yes</v>
      </c>
      <c r="F24" t="str">
        <f t="shared" si="19"/>
        <v>No</v>
      </c>
      <c r="G24" t="str">
        <f t="shared" si="19"/>
        <v>No</v>
      </c>
      <c r="H24" t="str">
        <f t="shared" si="19"/>
        <v>No</v>
      </c>
      <c r="I24" t="str">
        <f t="shared" si="19"/>
        <v>Yes</v>
      </c>
      <c r="J24" t="str">
        <f t="shared" si="19"/>
        <v>Yes</v>
      </c>
      <c r="K24" t="str">
        <f t="shared" si="19"/>
        <v>No</v>
      </c>
      <c r="L24" t="str">
        <f t="shared" si="19"/>
        <v>Yes</v>
      </c>
      <c r="M24" t="str">
        <f t="shared" si="19"/>
        <v>No</v>
      </c>
      <c r="N24" t="str">
        <f t="shared" si="19"/>
        <v>No</v>
      </c>
      <c r="O24" t="str">
        <f t="shared" si="19"/>
        <v>No</v>
      </c>
      <c r="P24" t="str">
        <f t="shared" si="19"/>
        <v>No</v>
      </c>
      <c r="Q24" t="str">
        <f t="shared" si="19"/>
        <v>No</v>
      </c>
      <c r="R24" t="str">
        <f t="shared" si="19"/>
        <v>No</v>
      </c>
      <c r="S24" t="str">
        <f t="shared" si="19"/>
        <v>Yes</v>
      </c>
      <c r="T24" t="str">
        <f t="shared" si="19"/>
        <v>No</v>
      </c>
      <c r="U24" t="str">
        <f t="shared" si="19"/>
        <v>No</v>
      </c>
      <c r="V24" t="str">
        <f t="shared" si="19"/>
        <v>No</v>
      </c>
      <c r="W24" t="str">
        <f t="shared" si="19"/>
        <v>No</v>
      </c>
      <c r="X24" t="str">
        <f t="shared" si="19"/>
        <v>No</v>
      </c>
      <c r="Y24" t="str">
        <f t="shared" si="19"/>
        <v>Yes</v>
      </c>
      <c r="Z24" t="str">
        <f t="shared" si="19"/>
        <v>No</v>
      </c>
      <c r="AA24" t="str">
        <f t="shared" si="19"/>
        <v>Yes</v>
      </c>
      <c r="AC24" t="str">
        <f t="shared" si="19"/>
        <v>No</v>
      </c>
      <c r="AD24" t="str">
        <f t="shared" si="19"/>
        <v>No</v>
      </c>
      <c r="AE24" t="str">
        <f t="shared" si="19"/>
        <v>No</v>
      </c>
      <c r="AF24" t="str">
        <f t="shared" si="19"/>
        <v>Yes</v>
      </c>
      <c r="AG24" t="str">
        <f t="shared" si="19"/>
        <v>No</v>
      </c>
      <c r="AH24" t="str">
        <f t="shared" ref="AH24" si="20">IF(AH6&gt;=40%, "Yes", "No")</f>
        <v>Yes</v>
      </c>
      <c r="AI24" s="4">
        <f>COUNTIF(B24:AH24, "Yes")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A75B-3B70-43B2-A530-DFA229F907B5}">
  <dimension ref="A1:H122"/>
  <sheetViews>
    <sheetView workbookViewId="0">
      <selection activeCell="K30" sqref="K30"/>
    </sheetView>
  </sheetViews>
  <sheetFormatPr defaultRowHeight="15" x14ac:dyDescent="0.25"/>
  <sheetData>
    <row r="1" spans="1:8" x14ac:dyDescent="0.25">
      <c r="A1" s="3" t="s">
        <v>223</v>
      </c>
      <c r="F1" t="s">
        <v>224</v>
      </c>
    </row>
    <row r="2" spans="1:8" x14ac:dyDescent="0.25">
      <c r="A2" t="s">
        <v>23</v>
      </c>
      <c r="B2">
        <v>2023</v>
      </c>
      <c r="C2">
        <f>B2+1</f>
        <v>2024</v>
      </c>
      <c r="D2">
        <f>C2+1</f>
        <v>2025</v>
      </c>
      <c r="E2" t="s">
        <v>129</v>
      </c>
      <c r="G2" t="s">
        <v>130</v>
      </c>
    </row>
    <row r="3" spans="1:8" x14ac:dyDescent="0.25">
      <c r="A3" t="s">
        <v>53</v>
      </c>
      <c r="B3" s="6">
        <v>58.263477201461278</v>
      </c>
      <c r="C3" s="6">
        <v>64.707376025082397</v>
      </c>
      <c r="D3" s="6">
        <v>66.370294331822862</v>
      </c>
      <c r="E3" s="6">
        <f t="shared" ref="E3:E66" si="0">AVERAGE(B3:D3)</f>
        <v>63.11371585278885</v>
      </c>
      <c r="F3" s="6"/>
      <c r="G3" t="s">
        <v>131</v>
      </c>
    </row>
    <row r="4" spans="1:8" x14ac:dyDescent="0.25">
      <c r="A4" t="s">
        <v>81</v>
      </c>
      <c r="B4" s="6">
        <v>26.101794871747774</v>
      </c>
      <c r="C4" s="6">
        <v>52.2</v>
      </c>
      <c r="D4" s="6">
        <v>70.3</v>
      </c>
      <c r="E4" s="6">
        <f t="shared" si="0"/>
        <v>49.533931623915919</v>
      </c>
      <c r="F4" s="6"/>
      <c r="G4" t="s">
        <v>131</v>
      </c>
    </row>
    <row r="5" spans="1:8" x14ac:dyDescent="0.25">
      <c r="A5" t="s">
        <v>93</v>
      </c>
      <c r="B5" s="6">
        <v>35.212623801894352</v>
      </c>
      <c r="C5" s="6">
        <v>43.402845155876143</v>
      </c>
      <c r="D5" s="6">
        <v>30.362051710264389</v>
      </c>
      <c r="E5" s="6">
        <f t="shared" si="0"/>
        <v>36.325840222678295</v>
      </c>
      <c r="F5" s="6"/>
      <c r="G5" t="s">
        <v>131</v>
      </c>
    </row>
    <row r="6" spans="1:8" x14ac:dyDescent="0.25">
      <c r="A6" t="s">
        <v>57</v>
      </c>
      <c r="B6" s="6">
        <v>19.356672749373441</v>
      </c>
      <c r="C6" s="6">
        <v>48.486108208414365</v>
      </c>
      <c r="D6" s="6">
        <v>36.355910819052326</v>
      </c>
      <c r="E6" s="6">
        <f t="shared" si="0"/>
        <v>34.732897258946714</v>
      </c>
      <c r="F6" s="6"/>
      <c r="G6" t="s">
        <v>131</v>
      </c>
    </row>
    <row r="7" spans="1:8" x14ac:dyDescent="0.25">
      <c r="A7" t="s">
        <v>71</v>
      </c>
      <c r="B7" s="6">
        <v>28.577575601380239</v>
      </c>
      <c r="C7" s="6">
        <v>42.931581652835966</v>
      </c>
      <c r="D7" s="6">
        <v>30.69818161148094</v>
      </c>
      <c r="E7" s="6">
        <f t="shared" si="0"/>
        <v>34.069112955232384</v>
      </c>
      <c r="F7" s="6"/>
      <c r="G7" t="s">
        <v>131</v>
      </c>
    </row>
    <row r="8" spans="1:8" x14ac:dyDescent="0.25">
      <c r="A8" t="s">
        <v>105</v>
      </c>
      <c r="B8" s="6">
        <v>27.50833586469474</v>
      </c>
      <c r="C8" s="6">
        <v>34.112034597153837</v>
      </c>
      <c r="D8" s="6">
        <v>30.221237297748772</v>
      </c>
      <c r="E8" s="6">
        <f t="shared" si="0"/>
        <v>30.613869253199116</v>
      </c>
      <c r="F8" s="6"/>
      <c r="G8" t="s">
        <v>131</v>
      </c>
    </row>
    <row r="9" spans="1:8" x14ac:dyDescent="0.25">
      <c r="A9" t="s">
        <v>83</v>
      </c>
      <c r="B9" s="6">
        <v>46.9</v>
      </c>
      <c r="C9" s="6">
        <v>25.4</v>
      </c>
      <c r="D9" s="6">
        <v>18.2</v>
      </c>
      <c r="E9" s="6">
        <f t="shared" si="0"/>
        <v>30.166666666666668</v>
      </c>
      <c r="F9" s="6"/>
      <c r="G9" t="s">
        <v>132</v>
      </c>
    </row>
    <row r="10" spans="1:8" x14ac:dyDescent="0.25">
      <c r="A10" t="s">
        <v>55</v>
      </c>
      <c r="B10" s="6">
        <v>28.061150432596886</v>
      </c>
      <c r="C10" s="6">
        <v>31.432175152011926</v>
      </c>
      <c r="D10" s="6">
        <v>30.490499603081801</v>
      </c>
      <c r="E10" s="6">
        <f t="shared" si="0"/>
        <v>29.994608395896872</v>
      </c>
      <c r="F10" s="6"/>
      <c r="G10" t="s">
        <v>131</v>
      </c>
    </row>
    <row r="11" spans="1:8" x14ac:dyDescent="0.25">
      <c r="A11" t="s">
        <v>133</v>
      </c>
      <c r="B11" s="6">
        <v>28.489267693192044</v>
      </c>
      <c r="C11" s="6">
        <v>28.00378973332905</v>
      </c>
      <c r="D11" s="6">
        <v>26.410169128096456</v>
      </c>
      <c r="E11" s="6">
        <f t="shared" si="0"/>
        <v>27.634408851539181</v>
      </c>
      <c r="F11" s="6"/>
      <c r="G11" t="s">
        <v>134</v>
      </c>
      <c r="H11" t="s">
        <v>225</v>
      </c>
    </row>
    <row r="12" spans="1:8" x14ac:dyDescent="0.25">
      <c r="A12" t="s">
        <v>89</v>
      </c>
      <c r="B12" s="6">
        <v>39.668737108960592</v>
      </c>
      <c r="C12" s="6">
        <v>26.709246938665459</v>
      </c>
      <c r="D12" s="6">
        <v>16.281388072070925</v>
      </c>
      <c r="E12" s="6">
        <f t="shared" si="0"/>
        <v>27.553124039898993</v>
      </c>
      <c r="F12" s="6"/>
      <c r="G12" t="s">
        <v>135</v>
      </c>
    </row>
    <row r="13" spans="1:8" x14ac:dyDescent="0.25">
      <c r="A13" t="s">
        <v>95</v>
      </c>
      <c r="B13" s="6">
        <v>22.009697702825694</v>
      </c>
      <c r="C13" s="6">
        <v>31.186614539718278</v>
      </c>
      <c r="D13" s="6">
        <v>29.034842032212826</v>
      </c>
      <c r="E13" s="6">
        <f t="shared" si="0"/>
        <v>27.410384758252263</v>
      </c>
      <c r="F13" s="6"/>
      <c r="G13" t="s">
        <v>131</v>
      </c>
    </row>
    <row r="14" spans="1:8" x14ac:dyDescent="0.25">
      <c r="A14" t="s">
        <v>65</v>
      </c>
      <c r="B14" s="6">
        <v>25.04075552943414</v>
      </c>
      <c r="C14" s="6">
        <v>28.951600957444185</v>
      </c>
      <c r="D14" s="6">
        <v>25.997300270059014</v>
      </c>
      <c r="E14" s="6">
        <f t="shared" si="0"/>
        <v>26.663218918979112</v>
      </c>
      <c r="F14" s="6"/>
      <c r="G14" t="s">
        <v>131</v>
      </c>
    </row>
    <row r="15" spans="1:8" x14ac:dyDescent="0.25">
      <c r="A15" t="s">
        <v>98</v>
      </c>
      <c r="B15" s="6">
        <v>29.231130639471985</v>
      </c>
      <c r="C15" s="6">
        <v>23.9</v>
      </c>
      <c r="D15" s="6">
        <v>25.6</v>
      </c>
      <c r="E15" s="6">
        <f t="shared" si="0"/>
        <v>26.243710213157328</v>
      </c>
      <c r="F15" s="6"/>
      <c r="G15" t="s">
        <v>131</v>
      </c>
    </row>
    <row r="16" spans="1:8" x14ac:dyDescent="0.25">
      <c r="A16" t="s">
        <v>101</v>
      </c>
      <c r="B16" s="6">
        <v>17.712267579115387</v>
      </c>
      <c r="C16" s="6">
        <v>26.578972781819594</v>
      </c>
      <c r="D16" s="6">
        <v>27.92462971700963</v>
      </c>
      <c r="E16" s="6">
        <f t="shared" si="0"/>
        <v>24.0719566926482</v>
      </c>
      <c r="F16" s="6"/>
      <c r="G16" t="s">
        <v>135</v>
      </c>
    </row>
    <row r="17" spans="1:8" x14ac:dyDescent="0.25">
      <c r="A17" t="s">
        <v>99</v>
      </c>
      <c r="B17" s="6">
        <v>11.44424025116505</v>
      </c>
      <c r="C17" s="6">
        <v>41.870382161191152</v>
      </c>
      <c r="D17" s="6">
        <v>18.239591591421846</v>
      </c>
      <c r="E17" s="6">
        <f t="shared" si="0"/>
        <v>23.851404667926015</v>
      </c>
      <c r="F17" s="6"/>
      <c r="G17" t="s">
        <v>132</v>
      </c>
    </row>
    <row r="18" spans="1:8" x14ac:dyDescent="0.25">
      <c r="A18" t="s">
        <v>67</v>
      </c>
      <c r="B18" s="6">
        <v>7.2704712695110283</v>
      </c>
      <c r="C18" s="6">
        <v>29.851181413246568</v>
      </c>
      <c r="D18" s="6">
        <v>33.880255638332038</v>
      </c>
      <c r="E18" s="6">
        <f t="shared" si="0"/>
        <v>23.667302773696548</v>
      </c>
      <c r="F18" s="6"/>
      <c r="G18" t="s">
        <v>131</v>
      </c>
    </row>
    <row r="19" spans="1:8" x14ac:dyDescent="0.25">
      <c r="A19" t="s">
        <v>75</v>
      </c>
      <c r="B19" s="6">
        <v>28.860630402428477</v>
      </c>
      <c r="C19" s="6">
        <v>20.828860109409369</v>
      </c>
      <c r="D19" s="6">
        <v>19.601987774867272</v>
      </c>
      <c r="E19" s="6">
        <f t="shared" si="0"/>
        <v>23.097159428901705</v>
      </c>
      <c r="F19" s="6"/>
      <c r="G19" t="s">
        <v>135</v>
      </c>
    </row>
    <row r="20" spans="1:8" x14ac:dyDescent="0.25">
      <c r="A20" t="s">
        <v>79</v>
      </c>
      <c r="B20" s="6">
        <v>19.135787425447106</v>
      </c>
      <c r="C20" s="6">
        <v>28.688763176725406</v>
      </c>
      <c r="D20" s="6">
        <v>21.383971909577127</v>
      </c>
      <c r="E20" s="6">
        <f t="shared" si="0"/>
        <v>23.069507503916544</v>
      </c>
      <c r="F20" s="6"/>
      <c r="G20" t="s">
        <v>131</v>
      </c>
    </row>
    <row r="21" spans="1:8" x14ac:dyDescent="0.25">
      <c r="A21" t="s">
        <v>85</v>
      </c>
      <c r="B21" s="6">
        <v>17.891220851153157</v>
      </c>
      <c r="C21" s="6">
        <v>23.404201975845204</v>
      </c>
      <c r="D21" s="6">
        <v>26.249529868694175</v>
      </c>
      <c r="E21" s="6">
        <f t="shared" si="0"/>
        <v>22.514984231897511</v>
      </c>
      <c r="F21" s="6"/>
      <c r="G21" t="s">
        <v>135</v>
      </c>
    </row>
    <row r="22" spans="1:8" x14ac:dyDescent="0.25">
      <c r="A22" t="s">
        <v>136</v>
      </c>
      <c r="B22" s="6">
        <v>19.754725179114484</v>
      </c>
      <c r="C22" s="6">
        <v>19.515270335476888</v>
      </c>
      <c r="D22" s="6">
        <v>26.326397061292571</v>
      </c>
      <c r="E22" s="6">
        <f t="shared" si="0"/>
        <v>21.865464191961312</v>
      </c>
      <c r="F22" s="6"/>
      <c r="G22" t="s">
        <v>134</v>
      </c>
      <c r="H22" t="s">
        <v>225</v>
      </c>
    </row>
    <row r="23" spans="1:8" x14ac:dyDescent="0.25">
      <c r="A23" t="s">
        <v>59</v>
      </c>
      <c r="B23" s="6">
        <v>21.478017775601138</v>
      </c>
      <c r="C23" s="6">
        <v>21.794135675406896</v>
      </c>
      <c r="D23" s="6">
        <v>21.4437182370709</v>
      </c>
      <c r="E23" s="6">
        <f t="shared" si="0"/>
        <v>21.571957229359644</v>
      </c>
      <c r="F23" s="6"/>
      <c r="G23" t="s">
        <v>131</v>
      </c>
    </row>
    <row r="24" spans="1:8" x14ac:dyDescent="0.25">
      <c r="A24" t="s">
        <v>73</v>
      </c>
      <c r="B24" s="6">
        <v>18.925650754110428</v>
      </c>
      <c r="C24" s="6">
        <v>23.658597358469198</v>
      </c>
      <c r="D24" s="6">
        <v>21.481694182086418</v>
      </c>
      <c r="E24" s="6">
        <f t="shared" si="0"/>
        <v>21.355314098222014</v>
      </c>
      <c r="F24" s="6"/>
      <c r="G24" t="s">
        <v>132</v>
      </c>
    </row>
    <row r="25" spans="1:8" x14ac:dyDescent="0.25">
      <c r="A25" t="s">
        <v>63</v>
      </c>
      <c r="B25" s="6">
        <v>20.415671547113938</v>
      </c>
      <c r="C25" s="6">
        <v>22.540224050372309</v>
      </c>
      <c r="D25" s="6">
        <v>20.745253677384717</v>
      </c>
      <c r="E25" s="6">
        <f t="shared" si="0"/>
        <v>21.233716424956988</v>
      </c>
      <c r="F25" s="6"/>
      <c r="G25" t="s">
        <v>131</v>
      </c>
    </row>
    <row r="26" spans="1:8" x14ac:dyDescent="0.25">
      <c r="A26" t="s">
        <v>61</v>
      </c>
      <c r="B26" s="6">
        <v>18.553494538352869</v>
      </c>
      <c r="C26" s="6">
        <v>20.981606273301534</v>
      </c>
      <c r="D26" s="6">
        <v>21.825007484878348</v>
      </c>
      <c r="E26" s="6">
        <f t="shared" si="0"/>
        <v>20.453369432177585</v>
      </c>
      <c r="F26" s="6"/>
      <c r="G26" t="s">
        <v>131</v>
      </c>
    </row>
    <row r="27" spans="1:8" x14ac:dyDescent="0.25">
      <c r="A27" t="s">
        <v>77</v>
      </c>
      <c r="B27" s="6">
        <v>20.515400989726832</v>
      </c>
      <c r="C27" s="6">
        <v>17.818515210266689</v>
      </c>
      <c r="D27" s="6">
        <v>22.870661807652123</v>
      </c>
      <c r="E27" s="6">
        <f t="shared" si="0"/>
        <v>20.40152600254855</v>
      </c>
      <c r="F27" s="6"/>
      <c r="G27" t="s">
        <v>131</v>
      </c>
    </row>
    <row r="28" spans="1:8" x14ac:dyDescent="0.25">
      <c r="A28" t="s">
        <v>137</v>
      </c>
      <c r="B28" s="6">
        <v>23.016141554364829</v>
      </c>
      <c r="C28" s="6">
        <v>16.58483906740614</v>
      </c>
      <c r="D28" s="6">
        <v>21.26817696291571</v>
      </c>
      <c r="E28" s="6">
        <f t="shared" si="0"/>
        <v>20.289719194895561</v>
      </c>
      <c r="F28" s="6"/>
      <c r="G28" t="s">
        <v>135</v>
      </c>
    </row>
    <row r="29" spans="1:8" x14ac:dyDescent="0.25">
      <c r="A29" t="s">
        <v>138</v>
      </c>
      <c r="B29" s="6">
        <v>22.932267179628234</v>
      </c>
      <c r="C29" s="6">
        <v>17.620277324685553</v>
      </c>
      <c r="D29" s="6">
        <v>18.663626773010211</v>
      </c>
      <c r="E29" s="6">
        <f t="shared" si="0"/>
        <v>19.738723759107998</v>
      </c>
      <c r="F29" s="6"/>
      <c r="G29" t="s">
        <v>134</v>
      </c>
      <c r="H29" t="s">
        <v>225</v>
      </c>
    </row>
    <row r="30" spans="1:8" x14ac:dyDescent="0.25">
      <c r="A30" t="s">
        <v>91</v>
      </c>
      <c r="B30" s="6">
        <v>13.868227296884934</v>
      </c>
      <c r="C30" s="6">
        <v>20.056428606064326</v>
      </c>
      <c r="D30" s="6">
        <v>23.08229887571845</v>
      </c>
      <c r="E30" s="6">
        <f t="shared" si="0"/>
        <v>19.002318259555903</v>
      </c>
      <c r="F30" s="6"/>
      <c r="G30" t="s">
        <v>131</v>
      </c>
    </row>
    <row r="31" spans="1:8" x14ac:dyDescent="0.25">
      <c r="A31" t="s">
        <v>87</v>
      </c>
      <c r="B31" s="6">
        <v>15.765306823831557</v>
      </c>
      <c r="C31" s="6">
        <v>21.005004944323964</v>
      </c>
      <c r="D31" s="6">
        <v>18.723110030115471</v>
      </c>
      <c r="E31" s="6">
        <f t="shared" si="0"/>
        <v>18.49780726609033</v>
      </c>
      <c r="F31" s="6"/>
      <c r="G31" t="s">
        <v>131</v>
      </c>
    </row>
    <row r="32" spans="1:8" x14ac:dyDescent="0.25">
      <c r="A32" t="s">
        <v>97</v>
      </c>
      <c r="B32" s="6">
        <v>8.5</v>
      </c>
      <c r="C32" s="6">
        <v>17.399999999999999</v>
      </c>
      <c r="D32" s="6">
        <v>28.5</v>
      </c>
      <c r="E32" s="6">
        <f t="shared" si="0"/>
        <v>18.133333333333333</v>
      </c>
      <c r="F32" s="6"/>
      <c r="G32" t="s">
        <v>132</v>
      </c>
    </row>
    <row r="33" spans="1:7" x14ac:dyDescent="0.25">
      <c r="A33" t="s">
        <v>103</v>
      </c>
      <c r="B33" s="6">
        <v>15.459367100818474</v>
      </c>
      <c r="C33" s="6">
        <v>19.352993484336661</v>
      </c>
      <c r="D33" s="6">
        <v>19.506769490758792</v>
      </c>
      <c r="E33" s="6">
        <f t="shared" si="0"/>
        <v>18.10637669197131</v>
      </c>
      <c r="F33" s="6"/>
      <c r="G33" t="s">
        <v>131</v>
      </c>
    </row>
    <row r="34" spans="1:7" x14ac:dyDescent="0.25">
      <c r="A34" t="s">
        <v>139</v>
      </c>
      <c r="B34" s="6">
        <v>15.189371577265209</v>
      </c>
      <c r="C34" s="6">
        <v>23.073871628283435</v>
      </c>
      <c r="D34" s="6">
        <v>15.475907677651421</v>
      </c>
      <c r="E34" s="6">
        <f t="shared" si="0"/>
        <v>17.913050294400023</v>
      </c>
      <c r="F34" s="6"/>
    </row>
    <row r="35" spans="1:7" x14ac:dyDescent="0.25">
      <c r="A35" t="s">
        <v>121</v>
      </c>
      <c r="B35" s="6">
        <v>6.9965175043310985</v>
      </c>
      <c r="C35" s="6">
        <v>33</v>
      </c>
      <c r="D35" s="6">
        <v>13</v>
      </c>
      <c r="E35" s="6">
        <f t="shared" si="0"/>
        <v>17.665505834777033</v>
      </c>
      <c r="F35" s="6"/>
    </row>
    <row r="36" spans="1:7" x14ac:dyDescent="0.25">
      <c r="A36" t="s">
        <v>140</v>
      </c>
      <c r="B36" s="6">
        <v>13.148462735567323</v>
      </c>
      <c r="C36" s="6">
        <v>12.27775504968977</v>
      </c>
      <c r="D36" s="6">
        <v>26.669623496875587</v>
      </c>
      <c r="E36" s="6">
        <f t="shared" si="0"/>
        <v>17.365280427377559</v>
      </c>
      <c r="F36" s="6"/>
    </row>
    <row r="37" spans="1:7" x14ac:dyDescent="0.25">
      <c r="A37" t="s">
        <v>141</v>
      </c>
      <c r="B37" s="6">
        <v>20.429195946971877</v>
      </c>
      <c r="C37" s="6">
        <v>12.713309567892686</v>
      </c>
      <c r="D37" s="6">
        <v>17.809494108513263</v>
      </c>
      <c r="E37" s="6">
        <f t="shared" si="0"/>
        <v>16.983999874459276</v>
      </c>
      <c r="F37" s="6"/>
    </row>
    <row r="38" spans="1:7" x14ac:dyDescent="0.25">
      <c r="A38" t="s">
        <v>142</v>
      </c>
      <c r="B38" s="6">
        <v>8.563521972962489</v>
      </c>
      <c r="C38" s="6">
        <v>20.660341830788663</v>
      </c>
      <c r="D38" s="6">
        <v>21.128305844048434</v>
      </c>
      <c r="E38" s="6">
        <f t="shared" si="0"/>
        <v>16.784056549266527</v>
      </c>
      <c r="F38" s="6"/>
    </row>
    <row r="39" spans="1:7" x14ac:dyDescent="0.25">
      <c r="A39" t="s">
        <v>143</v>
      </c>
      <c r="B39" s="6">
        <v>16.772978037109816</v>
      </c>
      <c r="C39" s="6">
        <v>16.078014719503948</v>
      </c>
      <c r="D39" s="6">
        <v>16.574080737340672</v>
      </c>
      <c r="E39" s="6">
        <f t="shared" si="0"/>
        <v>16.475024497984812</v>
      </c>
      <c r="F39" s="6"/>
    </row>
    <row r="40" spans="1:7" x14ac:dyDescent="0.25">
      <c r="A40" t="s">
        <v>144</v>
      </c>
      <c r="B40" s="6">
        <v>9.8247488488064505</v>
      </c>
      <c r="C40" s="6">
        <v>22.958016776116668</v>
      </c>
      <c r="D40" s="6">
        <v>16.629900082220853</v>
      </c>
      <c r="E40" s="6">
        <f t="shared" si="0"/>
        <v>16.47088856904799</v>
      </c>
      <c r="F40" s="6"/>
    </row>
    <row r="41" spans="1:7" x14ac:dyDescent="0.25">
      <c r="A41" t="s">
        <v>145</v>
      </c>
      <c r="B41" s="6">
        <v>28.315953772849433</v>
      </c>
      <c r="C41" s="6">
        <v>10.625836938034196</v>
      </c>
      <c r="D41" s="6">
        <v>9.9501794774667811</v>
      </c>
      <c r="E41" s="6">
        <f t="shared" si="0"/>
        <v>16.297323396116806</v>
      </c>
      <c r="F41" s="6"/>
    </row>
    <row r="42" spans="1:7" x14ac:dyDescent="0.25">
      <c r="A42" t="s">
        <v>146</v>
      </c>
      <c r="B42" s="6">
        <v>17.979067687583829</v>
      </c>
      <c r="C42" s="6">
        <v>15.49884974525405</v>
      </c>
      <c r="D42" s="6">
        <v>13.976887738906454</v>
      </c>
      <c r="E42" s="6">
        <f t="shared" si="0"/>
        <v>15.818268390581444</v>
      </c>
      <c r="F42" s="6"/>
    </row>
    <row r="43" spans="1:7" x14ac:dyDescent="0.25">
      <c r="A43" t="s">
        <v>147</v>
      </c>
      <c r="B43" s="6">
        <v>12.889298412154082</v>
      </c>
      <c r="C43" s="6">
        <v>16.875044179880344</v>
      </c>
      <c r="D43" s="6">
        <v>16.532898173554351</v>
      </c>
      <c r="E43" s="6">
        <f t="shared" si="0"/>
        <v>15.432413588529592</v>
      </c>
      <c r="F43" s="6"/>
    </row>
    <row r="44" spans="1:7" x14ac:dyDescent="0.25">
      <c r="A44" t="s">
        <v>148</v>
      </c>
      <c r="B44" s="6">
        <v>8.185090157973681</v>
      </c>
      <c r="C44" s="6">
        <v>18.312215024507278</v>
      </c>
      <c r="D44" s="6">
        <v>18.890511120598273</v>
      </c>
      <c r="E44" s="6">
        <f t="shared" si="0"/>
        <v>15.129272101026411</v>
      </c>
      <c r="F44" s="6"/>
    </row>
    <row r="45" spans="1:7" x14ac:dyDescent="0.25">
      <c r="A45" t="s">
        <v>149</v>
      </c>
      <c r="B45" s="6">
        <v>11.245687731607095</v>
      </c>
      <c r="C45" s="6">
        <v>16.155032376561344</v>
      </c>
      <c r="D45" s="6">
        <v>17.489434743530598</v>
      </c>
      <c r="E45" s="6">
        <f t="shared" si="0"/>
        <v>14.963384950566345</v>
      </c>
      <c r="F45" s="6"/>
    </row>
    <row r="46" spans="1:7" x14ac:dyDescent="0.25">
      <c r="A46" t="s">
        <v>119</v>
      </c>
      <c r="B46" s="6">
        <v>14.115495174036683</v>
      </c>
      <c r="C46" s="6">
        <v>14.840315332561326</v>
      </c>
      <c r="D46" s="6">
        <v>15.754332981108449</v>
      </c>
      <c r="E46" s="6">
        <f t="shared" si="0"/>
        <v>14.90338116256882</v>
      </c>
      <c r="F46" s="6"/>
    </row>
    <row r="47" spans="1:7" x14ac:dyDescent="0.25">
      <c r="A47" t="s">
        <v>150</v>
      </c>
      <c r="B47" s="6">
        <v>13.396726982211604</v>
      </c>
      <c r="C47" s="6">
        <v>15.345630422068071</v>
      </c>
      <c r="D47" s="6">
        <v>15.914424293686</v>
      </c>
      <c r="E47" s="6">
        <f t="shared" si="0"/>
        <v>14.88559389932189</v>
      </c>
      <c r="F47" s="6"/>
    </row>
    <row r="48" spans="1:7" x14ac:dyDescent="0.25">
      <c r="A48" t="s">
        <v>151</v>
      </c>
      <c r="B48" s="6">
        <v>12.782657157048497</v>
      </c>
      <c r="C48" s="6">
        <v>20.300610619173064</v>
      </c>
      <c r="D48" s="6">
        <v>11.462123779499262</v>
      </c>
      <c r="E48" s="6">
        <f t="shared" si="0"/>
        <v>14.848463851906942</v>
      </c>
      <c r="F48" s="6"/>
    </row>
    <row r="49" spans="1:6" x14ac:dyDescent="0.25">
      <c r="A49" t="s">
        <v>152</v>
      </c>
      <c r="B49" s="6">
        <v>11.271973158709441</v>
      </c>
      <c r="C49" s="6">
        <v>15.018306682220375</v>
      </c>
      <c r="D49" s="6">
        <v>17.816004891564834</v>
      </c>
      <c r="E49" s="6">
        <f t="shared" si="0"/>
        <v>14.70209491083155</v>
      </c>
      <c r="F49" s="6"/>
    </row>
    <row r="50" spans="1:6" x14ac:dyDescent="0.25">
      <c r="A50" t="s">
        <v>153</v>
      </c>
      <c r="B50" s="6">
        <v>11.865212551487152</v>
      </c>
      <c r="C50" s="6">
        <v>6</v>
      </c>
      <c r="D50" s="6">
        <v>26</v>
      </c>
      <c r="E50" s="6">
        <f t="shared" si="0"/>
        <v>14.621737517162385</v>
      </c>
      <c r="F50" s="6"/>
    </row>
    <row r="51" spans="1:6" x14ac:dyDescent="0.25">
      <c r="A51" t="s">
        <v>154</v>
      </c>
      <c r="B51" s="6">
        <v>10.90610946277182</v>
      </c>
      <c r="C51" s="6">
        <v>16.13870237425056</v>
      </c>
      <c r="D51" s="6">
        <v>15.928570287785639</v>
      </c>
      <c r="E51" s="6">
        <f t="shared" si="0"/>
        <v>14.32446070826934</v>
      </c>
      <c r="F51" s="6"/>
    </row>
    <row r="52" spans="1:6" x14ac:dyDescent="0.25">
      <c r="A52" t="s">
        <v>155</v>
      </c>
      <c r="B52" s="6">
        <v>11.809487820863083</v>
      </c>
      <c r="C52" s="6">
        <v>15.023805544222668</v>
      </c>
      <c r="D52" s="6">
        <v>15.326558477387431</v>
      </c>
      <c r="E52" s="6">
        <f t="shared" si="0"/>
        <v>14.05328394749106</v>
      </c>
      <c r="F52" s="6"/>
    </row>
    <row r="53" spans="1:6" x14ac:dyDescent="0.25">
      <c r="A53" t="s">
        <v>156</v>
      </c>
      <c r="B53" s="6">
        <v>13.980473962518158</v>
      </c>
      <c r="C53" s="6">
        <v>12.227146697839334</v>
      </c>
      <c r="D53" s="6">
        <v>15.725290714408114</v>
      </c>
      <c r="E53" s="6">
        <f t="shared" si="0"/>
        <v>13.97763712492187</v>
      </c>
      <c r="F53" s="6"/>
    </row>
    <row r="54" spans="1:6" x14ac:dyDescent="0.25">
      <c r="A54" t="s">
        <v>157</v>
      </c>
      <c r="B54" s="6">
        <v>9.0619700249522666</v>
      </c>
      <c r="C54" s="6">
        <v>18.274155933563318</v>
      </c>
      <c r="D54" s="6">
        <v>13.637161531001873</v>
      </c>
      <c r="E54" s="6">
        <f t="shared" si="0"/>
        <v>13.65776249650582</v>
      </c>
      <c r="F54" s="6"/>
    </row>
    <row r="55" spans="1:6" x14ac:dyDescent="0.25">
      <c r="A55" t="s">
        <v>158</v>
      </c>
      <c r="B55" s="6">
        <v>13.128216281285757</v>
      </c>
      <c r="C55" s="6">
        <v>14.3156440680852</v>
      </c>
      <c r="D55" s="6">
        <v>12.610539694323917</v>
      </c>
      <c r="E55" s="6">
        <f t="shared" si="0"/>
        <v>13.351466681231626</v>
      </c>
      <c r="F55" s="6"/>
    </row>
    <row r="56" spans="1:6" x14ac:dyDescent="0.25">
      <c r="A56" t="s">
        <v>159</v>
      </c>
      <c r="B56" s="6">
        <v>14.829928214790844</v>
      </c>
      <c r="C56" s="6">
        <v>18.90385730809821</v>
      </c>
      <c r="D56" s="6">
        <v>5.3296158007379413</v>
      </c>
      <c r="E56" s="6">
        <f t="shared" si="0"/>
        <v>13.02113377454233</v>
      </c>
      <c r="F56" s="6"/>
    </row>
    <row r="57" spans="1:6" x14ac:dyDescent="0.25">
      <c r="A57" t="s">
        <v>160</v>
      </c>
      <c r="B57" s="6">
        <v>9.3862260432211322</v>
      </c>
      <c r="C57" s="6">
        <v>11.791865196690381</v>
      </c>
      <c r="D57" s="6">
        <v>17.460773301337795</v>
      </c>
      <c r="E57" s="6">
        <f t="shared" si="0"/>
        <v>12.879621513749768</v>
      </c>
    </row>
    <row r="58" spans="1:6" x14ac:dyDescent="0.25">
      <c r="A58" t="s">
        <v>161</v>
      </c>
      <c r="B58" s="6">
        <v>10.068742274216131</v>
      </c>
      <c r="C58" s="6">
        <v>13.868541261629225</v>
      </c>
      <c r="D58" s="6">
        <v>14.602831432290294</v>
      </c>
      <c r="E58" s="6">
        <f t="shared" si="0"/>
        <v>12.846704989378551</v>
      </c>
    </row>
    <row r="59" spans="1:6" x14ac:dyDescent="0.25">
      <c r="A59" t="s">
        <v>162</v>
      </c>
      <c r="B59" s="6">
        <v>12.256343490070346</v>
      </c>
      <c r="C59" s="6">
        <v>12.361767941555906</v>
      </c>
      <c r="D59" s="6">
        <v>13.534930073455209</v>
      </c>
      <c r="E59" s="6">
        <f t="shared" si="0"/>
        <v>12.71768050169382</v>
      </c>
    </row>
    <row r="60" spans="1:6" x14ac:dyDescent="0.25">
      <c r="A60" t="s">
        <v>163</v>
      </c>
      <c r="B60" s="6">
        <v>15.23414596485784</v>
      </c>
      <c r="C60" s="6">
        <v>12.470694717418548</v>
      </c>
      <c r="D60" s="6">
        <v>10.320134765874336</v>
      </c>
      <c r="E60" s="6">
        <f t="shared" si="0"/>
        <v>12.674991816050243</v>
      </c>
    </row>
    <row r="61" spans="1:6" x14ac:dyDescent="0.25">
      <c r="A61" t="s">
        <v>164</v>
      </c>
      <c r="B61" s="6">
        <v>10.241262299208804</v>
      </c>
      <c r="C61" s="6">
        <v>14.206180513470876</v>
      </c>
      <c r="D61" s="6">
        <v>13.336816732648254</v>
      </c>
      <c r="E61" s="6">
        <f t="shared" si="0"/>
        <v>12.594753181775978</v>
      </c>
    </row>
    <row r="62" spans="1:6" x14ac:dyDescent="0.25">
      <c r="A62" t="s">
        <v>165</v>
      </c>
      <c r="B62" s="6">
        <v>11.36257195795967</v>
      </c>
      <c r="C62" s="6">
        <v>12.467850809598357</v>
      </c>
      <c r="D62" s="6">
        <v>12.954892964292405</v>
      </c>
      <c r="E62" s="6">
        <f t="shared" si="0"/>
        <v>12.26177191061681</v>
      </c>
    </row>
    <row r="63" spans="1:6" x14ac:dyDescent="0.25">
      <c r="A63" t="s">
        <v>166</v>
      </c>
      <c r="B63" s="6">
        <v>9.0202390455729784</v>
      </c>
      <c r="C63" s="6">
        <v>12.676896402848206</v>
      </c>
      <c r="D63" s="6">
        <v>13.87023587371916</v>
      </c>
      <c r="E63" s="6">
        <f t="shared" si="0"/>
        <v>11.855790440713449</v>
      </c>
    </row>
    <row r="64" spans="1:6" x14ac:dyDescent="0.25">
      <c r="A64" t="s">
        <v>167</v>
      </c>
      <c r="B64" s="6">
        <v>11.420355647918825</v>
      </c>
      <c r="C64" s="6">
        <v>10.194447270910514</v>
      </c>
      <c r="D64" s="6">
        <v>13.717837500785169</v>
      </c>
      <c r="E64" s="6">
        <f t="shared" si="0"/>
        <v>11.777546806538169</v>
      </c>
    </row>
    <row r="65" spans="1:5" x14ac:dyDescent="0.25">
      <c r="A65" t="s">
        <v>168</v>
      </c>
      <c r="B65" s="6">
        <v>10.781587571555329</v>
      </c>
      <c r="C65" s="6">
        <v>12.169543007402664</v>
      </c>
      <c r="D65" s="6">
        <v>11.619614942242862</v>
      </c>
      <c r="E65" s="6">
        <f t="shared" si="0"/>
        <v>11.523581840400285</v>
      </c>
    </row>
    <row r="66" spans="1:5" x14ac:dyDescent="0.25">
      <c r="A66" t="s">
        <v>169</v>
      </c>
      <c r="B66" s="6">
        <v>10.760488637500384</v>
      </c>
      <c r="C66" s="6">
        <v>10.447253374996931</v>
      </c>
      <c r="D66" s="6">
        <v>13.077464583470736</v>
      </c>
      <c r="E66" s="6">
        <f t="shared" si="0"/>
        <v>11.428402198656016</v>
      </c>
    </row>
    <row r="67" spans="1:5" x14ac:dyDescent="0.25">
      <c r="A67" t="s">
        <v>170</v>
      </c>
      <c r="B67" s="6">
        <v>11.867293319208439</v>
      </c>
      <c r="C67" s="6">
        <v>10.379110329208201</v>
      </c>
      <c r="D67" s="6">
        <v>11.475184785665506</v>
      </c>
      <c r="E67" s="6">
        <f t="shared" ref="E67:E121" si="1">AVERAGE(B67:D67)</f>
        <v>11.240529478027382</v>
      </c>
    </row>
    <row r="68" spans="1:5" x14ac:dyDescent="0.25">
      <c r="A68" t="s">
        <v>171</v>
      </c>
      <c r="B68" s="6">
        <v>9.4636870516936344</v>
      </c>
      <c r="C68" s="6">
        <v>11.963933239956637</v>
      </c>
      <c r="D68" s="6">
        <v>11.620680556151173</v>
      </c>
      <c r="E68" s="6">
        <f t="shared" si="1"/>
        <v>11.016100282600481</v>
      </c>
    </row>
    <row r="69" spans="1:5" x14ac:dyDescent="0.25">
      <c r="A69" t="s">
        <v>172</v>
      </c>
      <c r="B69" s="6">
        <v>12.274745388849706</v>
      </c>
      <c r="C69" s="6">
        <v>10.096840649250138</v>
      </c>
      <c r="D69" s="6">
        <v>9.7794677152471881</v>
      </c>
      <c r="E69" s="6">
        <f t="shared" si="1"/>
        <v>10.717017917782343</v>
      </c>
    </row>
    <row r="70" spans="1:5" x14ac:dyDescent="0.25">
      <c r="A70" t="s">
        <v>173</v>
      </c>
      <c r="B70" s="6">
        <v>12.113924355184189</v>
      </c>
      <c r="C70" s="6">
        <f>48.0072648607619*0.22</f>
        <v>10.561598269367618</v>
      </c>
      <c r="D70" s="6">
        <f>40.6337846959517*0.22</f>
        <v>8.939432633109373</v>
      </c>
      <c r="E70" s="6">
        <f t="shared" si="1"/>
        <v>10.538318419220394</v>
      </c>
    </row>
    <row r="71" spans="1:5" x14ac:dyDescent="0.25">
      <c r="A71" t="s">
        <v>174</v>
      </c>
      <c r="B71" s="6">
        <v>7.869040676575592</v>
      </c>
      <c r="C71" s="6">
        <v>9.8746604409611827</v>
      </c>
      <c r="D71" s="6">
        <v>13.284774402386487</v>
      </c>
      <c r="E71" s="6">
        <f t="shared" si="1"/>
        <v>10.342825173307753</v>
      </c>
    </row>
    <row r="72" spans="1:5" x14ac:dyDescent="0.25">
      <c r="A72" t="s">
        <v>175</v>
      </c>
      <c r="B72" s="6">
        <v>11.841898397194802</v>
      </c>
      <c r="C72" s="6">
        <v>9.6587228844366386</v>
      </c>
      <c r="D72" s="6">
        <v>9.4439904054537855</v>
      </c>
      <c r="E72" s="6">
        <f t="shared" si="1"/>
        <v>10.314870562361742</v>
      </c>
    </row>
    <row r="73" spans="1:5" x14ac:dyDescent="0.25">
      <c r="A73" t="s">
        <v>176</v>
      </c>
      <c r="B73" s="6">
        <v>7.4097983110421257</v>
      </c>
      <c r="C73" s="6">
        <v>11.579420384301521</v>
      </c>
      <c r="D73" s="6">
        <v>11.375063703745667</v>
      </c>
      <c r="E73" s="6">
        <f t="shared" si="1"/>
        <v>10.121427466363103</v>
      </c>
    </row>
    <row r="74" spans="1:5" x14ac:dyDescent="0.25">
      <c r="A74" t="s">
        <v>177</v>
      </c>
      <c r="B74" s="6">
        <v>9.1158945461428615</v>
      </c>
      <c r="C74" s="6">
        <v>10.157112299000271</v>
      </c>
      <c r="D74" s="6">
        <v>10.388193778470333</v>
      </c>
      <c r="E74" s="6">
        <f t="shared" si="1"/>
        <v>9.8870668745378225</v>
      </c>
    </row>
    <row r="75" spans="1:5" x14ac:dyDescent="0.25">
      <c r="A75" t="s">
        <v>178</v>
      </c>
      <c r="B75" s="6">
        <v>7.9860638391962073</v>
      </c>
      <c r="C75" s="6">
        <v>10.480558991429428</v>
      </c>
      <c r="D75" s="6">
        <v>11.168567037329657</v>
      </c>
      <c r="E75" s="6">
        <f t="shared" si="1"/>
        <v>9.8783966226517634</v>
      </c>
    </row>
    <row r="76" spans="1:5" x14ac:dyDescent="0.25">
      <c r="A76" t="s">
        <v>179</v>
      </c>
      <c r="B76" s="6">
        <v>7.7471159212025036</v>
      </c>
      <c r="C76" s="6">
        <v>11.515351725858118</v>
      </c>
      <c r="D76" s="6">
        <v>10.118940210326135</v>
      </c>
      <c r="E76" s="6">
        <f t="shared" si="1"/>
        <v>9.7938026191289183</v>
      </c>
    </row>
    <row r="77" spans="1:5" x14ac:dyDescent="0.25">
      <c r="A77" t="s">
        <v>180</v>
      </c>
      <c r="B77" s="6">
        <v>12.189988317185174</v>
      </c>
      <c r="C77" s="6">
        <v>10.102939821527835</v>
      </c>
      <c r="D77" s="6">
        <v>7.060107979685827</v>
      </c>
      <c r="E77" s="6">
        <f t="shared" si="1"/>
        <v>9.7843453727996117</v>
      </c>
    </row>
    <row r="78" spans="1:5" x14ac:dyDescent="0.25">
      <c r="A78" t="s">
        <v>181</v>
      </c>
      <c r="B78" s="6">
        <v>11.612785934645101</v>
      </c>
      <c r="C78" s="6">
        <v>9.183271482771147</v>
      </c>
      <c r="D78" s="6">
        <v>8.3767834645537782</v>
      </c>
      <c r="E78" s="6">
        <f t="shared" si="1"/>
        <v>9.7242802939900095</v>
      </c>
    </row>
    <row r="79" spans="1:5" x14ac:dyDescent="0.25">
      <c r="A79" t="s">
        <v>182</v>
      </c>
      <c r="B79" s="6">
        <v>7.8953675868332951</v>
      </c>
      <c r="C79" s="6">
        <v>10.503527603667715</v>
      </c>
      <c r="D79" s="6">
        <v>10.205868190478403</v>
      </c>
      <c r="E79" s="6">
        <f t="shared" si="1"/>
        <v>9.5349211269931384</v>
      </c>
    </row>
    <row r="80" spans="1:5" x14ac:dyDescent="0.25">
      <c r="A80" t="s">
        <v>69</v>
      </c>
      <c r="B80" s="6">
        <v>8.5628229427802847</v>
      </c>
      <c r="C80" s="6">
        <v>12.039101859841701</v>
      </c>
      <c r="D80" s="6">
        <v>7.4576956330614621</v>
      </c>
      <c r="E80" s="6">
        <f t="shared" si="1"/>
        <v>9.3532068118944824</v>
      </c>
    </row>
    <row r="81" spans="1:5" x14ac:dyDescent="0.25">
      <c r="A81" t="s">
        <v>183</v>
      </c>
      <c r="B81" s="6">
        <v>7.1111443378714387</v>
      </c>
      <c r="C81" s="6">
        <v>10.101926860013767</v>
      </c>
      <c r="D81" s="6">
        <v>10.665791433421655</v>
      </c>
      <c r="E81" s="6">
        <f t="shared" si="1"/>
        <v>9.2929542104356191</v>
      </c>
    </row>
    <row r="82" spans="1:5" x14ac:dyDescent="0.25">
      <c r="A82" t="s">
        <v>184</v>
      </c>
      <c r="B82" s="6">
        <v>4.2115229250481745</v>
      </c>
      <c r="C82" s="6">
        <v>12.465339442605371</v>
      </c>
      <c r="D82" s="6">
        <v>11.132533417427091</v>
      </c>
      <c r="E82" s="6">
        <f t="shared" si="1"/>
        <v>9.2697985950268791</v>
      </c>
    </row>
    <row r="83" spans="1:5" x14ac:dyDescent="0.25">
      <c r="A83" t="s">
        <v>185</v>
      </c>
      <c r="B83" s="6">
        <v>10.22403975743342</v>
      </c>
      <c r="C83" s="6">
        <v>8.4330959342456282</v>
      </c>
      <c r="D83" s="6">
        <v>7.4046490683635362</v>
      </c>
      <c r="E83" s="6">
        <f t="shared" si="1"/>
        <v>8.6872615866808616</v>
      </c>
    </row>
    <row r="84" spans="1:5" x14ac:dyDescent="0.25">
      <c r="A84" t="s">
        <v>120</v>
      </c>
      <c r="B84" s="6">
        <v>3.5</v>
      </c>
      <c r="C84" s="6">
        <v>9.1999999999999993</v>
      </c>
      <c r="D84" s="6">
        <v>12.5</v>
      </c>
      <c r="E84" s="6">
        <f t="shared" si="1"/>
        <v>8.4</v>
      </c>
    </row>
    <row r="85" spans="1:5" x14ac:dyDescent="0.25">
      <c r="A85" t="s">
        <v>186</v>
      </c>
      <c r="B85" s="6">
        <v>5.2376101203449057</v>
      </c>
      <c r="C85" s="6">
        <v>13.496675452829843</v>
      </c>
      <c r="D85" s="6">
        <v>6.0847436156097041</v>
      </c>
      <c r="E85" s="6">
        <f t="shared" si="1"/>
        <v>8.2730097295948166</v>
      </c>
    </row>
    <row r="86" spans="1:5" x14ac:dyDescent="0.25">
      <c r="A86" t="s">
        <v>187</v>
      </c>
      <c r="B86" s="6">
        <v>10.674109252519152</v>
      </c>
      <c r="C86" s="6">
        <v>7.5912558153159324</v>
      </c>
      <c r="D86" s="6">
        <v>6.2796444758756076</v>
      </c>
      <c r="E86" s="6">
        <f t="shared" si="1"/>
        <v>8.1816698479035637</v>
      </c>
    </row>
    <row r="87" spans="1:5" x14ac:dyDescent="0.25">
      <c r="A87" t="s">
        <v>188</v>
      </c>
      <c r="B87" s="6">
        <v>9.1498689283788615</v>
      </c>
      <c r="C87" s="6">
        <v>7.9319487591662172</v>
      </c>
      <c r="D87" s="6">
        <v>6.5956578577066898</v>
      </c>
      <c r="E87" s="6">
        <f t="shared" si="1"/>
        <v>7.892491848417257</v>
      </c>
    </row>
    <row r="88" spans="1:5" x14ac:dyDescent="0.25">
      <c r="A88" t="s">
        <v>189</v>
      </c>
      <c r="B88" s="6">
        <v>6.8863020371963151</v>
      </c>
      <c r="C88" s="6">
        <v>11.254279790246589</v>
      </c>
      <c r="D88" s="6">
        <v>5.4636365688027322</v>
      </c>
      <c r="E88" s="6">
        <f t="shared" si="1"/>
        <v>7.8680727987485453</v>
      </c>
    </row>
    <row r="89" spans="1:5" x14ac:dyDescent="0.25">
      <c r="A89" t="s">
        <v>190</v>
      </c>
      <c r="B89" s="6">
        <v>5.6927001292658295</v>
      </c>
      <c r="C89" s="6">
        <v>8.7400863217486879</v>
      </c>
      <c r="D89" s="6">
        <v>8.6648508944192759</v>
      </c>
      <c r="E89" s="6">
        <f t="shared" si="1"/>
        <v>7.6992124484779323</v>
      </c>
    </row>
    <row r="90" spans="1:5" x14ac:dyDescent="0.25">
      <c r="A90" t="s">
        <v>191</v>
      </c>
      <c r="B90" s="6">
        <v>5.0725837179460616</v>
      </c>
      <c r="C90" s="6">
        <v>6.615948709778813</v>
      </c>
      <c r="D90" s="6">
        <v>11.304422443002048</v>
      </c>
      <c r="E90" s="6">
        <f t="shared" si="1"/>
        <v>7.6643182902423073</v>
      </c>
    </row>
    <row r="91" spans="1:5" x14ac:dyDescent="0.25">
      <c r="A91" t="s">
        <v>192</v>
      </c>
      <c r="B91" s="6">
        <v>6.3180524710891213</v>
      </c>
      <c r="C91" s="6">
        <v>7.5340094217936038</v>
      </c>
      <c r="D91" s="6">
        <v>9.0362839656644898</v>
      </c>
      <c r="E91" s="6">
        <f t="shared" si="1"/>
        <v>7.6294486195157383</v>
      </c>
    </row>
    <row r="92" spans="1:5" x14ac:dyDescent="0.25">
      <c r="A92" t="s">
        <v>193</v>
      </c>
      <c r="B92" s="6">
        <v>7.5896096884946971</v>
      </c>
      <c r="C92" s="6">
        <v>7.9001746346618384</v>
      </c>
      <c r="D92" s="6">
        <v>7.275978920260008</v>
      </c>
      <c r="E92" s="6">
        <f t="shared" si="1"/>
        <v>7.5885877478055148</v>
      </c>
    </row>
    <row r="93" spans="1:5" x14ac:dyDescent="0.25">
      <c r="A93" t="s">
        <v>194</v>
      </c>
      <c r="B93" s="6">
        <v>6.9974813072266304</v>
      </c>
      <c r="C93" s="6">
        <v>7.4894707342695197</v>
      </c>
      <c r="D93" s="6">
        <v>7.3450460961572066</v>
      </c>
      <c r="E93" s="6">
        <f t="shared" si="1"/>
        <v>7.2773327125511189</v>
      </c>
    </row>
    <row r="94" spans="1:5" x14ac:dyDescent="0.25">
      <c r="A94" t="s">
        <v>195</v>
      </c>
      <c r="B94" s="6">
        <v>7.7636026955551021</v>
      </c>
      <c r="C94" s="6">
        <v>6.926260255722319</v>
      </c>
      <c r="D94" s="6">
        <v>7.0399157800107064</v>
      </c>
      <c r="E94" s="6">
        <f t="shared" si="1"/>
        <v>7.2432595770960431</v>
      </c>
    </row>
    <row r="95" spans="1:5" x14ac:dyDescent="0.25">
      <c r="A95" t="s">
        <v>196</v>
      </c>
      <c r="B95" s="6">
        <v>6.3378389238539778</v>
      </c>
      <c r="C95" s="6">
        <v>7.5949079965674171</v>
      </c>
      <c r="D95" s="6">
        <v>7.2642553771225558</v>
      </c>
      <c r="E95" s="6">
        <f t="shared" si="1"/>
        <v>7.0656674325146502</v>
      </c>
    </row>
    <row r="96" spans="1:5" x14ac:dyDescent="0.25">
      <c r="A96" t="s">
        <v>197</v>
      </c>
      <c r="B96" s="6">
        <v>6.5987174703313167</v>
      </c>
      <c r="C96" s="6">
        <v>7.3028170642575079</v>
      </c>
      <c r="D96" s="6">
        <v>7.2943684112704341</v>
      </c>
      <c r="E96" s="6">
        <f t="shared" si="1"/>
        <v>7.0653009819530865</v>
      </c>
    </row>
    <row r="97" spans="1:5" x14ac:dyDescent="0.25">
      <c r="A97" t="s">
        <v>198</v>
      </c>
      <c r="B97" s="6">
        <v>7.07158119916412</v>
      </c>
      <c r="C97" s="6">
        <v>7.080193453032928</v>
      </c>
      <c r="D97" s="6">
        <v>6.3832813935039825</v>
      </c>
      <c r="E97" s="6">
        <f t="shared" si="1"/>
        <v>6.8450186819003429</v>
      </c>
    </row>
    <row r="98" spans="1:5" x14ac:dyDescent="0.25">
      <c r="A98" t="s">
        <v>199</v>
      </c>
      <c r="B98" s="6">
        <v>4.5018930538975068</v>
      </c>
      <c r="C98" s="6">
        <v>5.7726128849483107</v>
      </c>
      <c r="D98" s="6">
        <v>9.9521438931363857</v>
      </c>
      <c r="E98" s="6">
        <f t="shared" si="1"/>
        <v>6.7422166106607335</v>
      </c>
    </row>
    <row r="99" spans="1:5" x14ac:dyDescent="0.25">
      <c r="A99" t="s">
        <v>200</v>
      </c>
      <c r="B99" s="6">
        <v>8.8855885565541559</v>
      </c>
      <c r="C99" s="6">
        <v>4.7128926441116441</v>
      </c>
      <c r="D99" s="6">
        <v>6.2682486780596651</v>
      </c>
      <c r="E99" s="6">
        <f t="shared" si="1"/>
        <v>6.6222432929084887</v>
      </c>
    </row>
    <row r="100" spans="1:5" x14ac:dyDescent="0.25">
      <c r="A100" t="s">
        <v>201</v>
      </c>
      <c r="B100" s="6">
        <v>5.7629976607980096</v>
      </c>
      <c r="C100" s="6">
        <v>6.4559025145984359</v>
      </c>
      <c r="D100" s="6">
        <v>7.5666010822337153</v>
      </c>
      <c r="E100" s="6">
        <f t="shared" si="1"/>
        <v>6.59516708587672</v>
      </c>
    </row>
    <row r="101" spans="1:5" x14ac:dyDescent="0.25">
      <c r="A101" t="s">
        <v>202</v>
      </c>
      <c r="B101" s="6">
        <v>6.3311875085230893</v>
      </c>
      <c r="C101" s="6">
        <v>7.2867707182922539</v>
      </c>
      <c r="D101" s="6">
        <v>5.1103579561764469</v>
      </c>
      <c r="E101" s="6">
        <f t="shared" si="1"/>
        <v>6.2427720609972637</v>
      </c>
    </row>
    <row r="102" spans="1:5" x14ac:dyDescent="0.25">
      <c r="A102" t="s">
        <v>203</v>
      </c>
      <c r="B102" s="6">
        <v>7.7</v>
      </c>
      <c r="C102" s="6">
        <v>5.4</v>
      </c>
      <c r="D102" s="6">
        <v>5.4</v>
      </c>
      <c r="E102" s="6">
        <f t="shared" si="1"/>
        <v>6.166666666666667</v>
      </c>
    </row>
    <row r="103" spans="1:5" x14ac:dyDescent="0.25">
      <c r="A103" t="s">
        <v>204</v>
      </c>
      <c r="B103" s="6">
        <v>4.8130078814569313</v>
      </c>
      <c r="C103" s="6">
        <v>7.7561096298080807</v>
      </c>
      <c r="D103" s="6">
        <v>5.8715568338355357</v>
      </c>
      <c r="E103" s="6">
        <f t="shared" si="1"/>
        <v>6.1468914483668486</v>
      </c>
    </row>
    <row r="104" spans="1:5" x14ac:dyDescent="0.25">
      <c r="A104" t="s">
        <v>205</v>
      </c>
      <c r="B104" s="6">
        <v>4.6905480367362049</v>
      </c>
      <c r="C104" s="6">
        <v>6.1231279657238753</v>
      </c>
      <c r="D104" s="6">
        <v>6.3026613276026433</v>
      </c>
      <c r="E104" s="6">
        <f t="shared" si="1"/>
        <v>5.7054457766875748</v>
      </c>
    </row>
    <row r="105" spans="1:5" x14ac:dyDescent="0.25">
      <c r="A105" t="s">
        <v>206</v>
      </c>
      <c r="B105" s="6">
        <v>5.4497622529219703</v>
      </c>
      <c r="C105" s="6"/>
      <c r="D105" s="6"/>
      <c r="E105" s="6">
        <f t="shared" si="1"/>
        <v>5.4497622529219703</v>
      </c>
    </row>
    <row r="106" spans="1:5" x14ac:dyDescent="0.25">
      <c r="A106" t="s">
        <v>207</v>
      </c>
      <c r="B106" s="6">
        <v>5.0688341272610469</v>
      </c>
      <c r="C106" s="6">
        <v>5.5127179058906854</v>
      </c>
      <c r="D106" s="6">
        <v>5.3790949252188529</v>
      </c>
      <c r="E106" s="6">
        <f t="shared" si="1"/>
        <v>5.3202156527901954</v>
      </c>
    </row>
    <row r="107" spans="1:5" x14ac:dyDescent="0.25">
      <c r="A107" t="s">
        <v>208</v>
      </c>
      <c r="B107" s="6">
        <v>3.0877864423505996</v>
      </c>
      <c r="C107" s="6">
        <v>4.9165440362508761</v>
      </c>
      <c r="D107" s="6">
        <v>5.1036264510230058</v>
      </c>
      <c r="E107" s="6">
        <f t="shared" si="1"/>
        <v>4.3693189765414937</v>
      </c>
    </row>
    <row r="108" spans="1:5" x14ac:dyDescent="0.25">
      <c r="A108" t="s">
        <v>209</v>
      </c>
      <c r="B108" s="6">
        <v>4.1218777252475869</v>
      </c>
      <c r="C108" s="6">
        <v>4.3011261476144993</v>
      </c>
      <c r="D108" s="6">
        <v>3.9987641257749651</v>
      </c>
      <c r="E108" s="6">
        <f t="shared" si="1"/>
        <v>4.1405893328790171</v>
      </c>
    </row>
    <row r="109" spans="1:5" x14ac:dyDescent="0.25">
      <c r="A109" t="s">
        <v>210</v>
      </c>
      <c r="B109" s="6">
        <v>3.6953582383667358</v>
      </c>
      <c r="C109" s="6">
        <v>3.7085885721398482</v>
      </c>
      <c r="D109" s="6">
        <v>3.7487162967107261</v>
      </c>
      <c r="E109" s="6">
        <f t="shared" si="1"/>
        <v>3.7175543690724369</v>
      </c>
    </row>
    <row r="110" spans="1:5" x14ac:dyDescent="0.25">
      <c r="A110" t="s">
        <v>211</v>
      </c>
      <c r="B110" s="6">
        <v>3.0823865745388717</v>
      </c>
      <c r="C110" s="6">
        <v>4.330074295475935</v>
      </c>
      <c r="D110" s="6">
        <v>3.2852455599230836</v>
      </c>
      <c r="E110" s="6">
        <f t="shared" si="1"/>
        <v>3.5659021433126301</v>
      </c>
    </row>
    <row r="111" spans="1:5" x14ac:dyDescent="0.25">
      <c r="A111" t="s">
        <v>212</v>
      </c>
      <c r="B111" s="6">
        <v>4.8805871531662399</v>
      </c>
      <c r="C111" s="6">
        <v>2.8016044149712984</v>
      </c>
      <c r="D111" s="6">
        <v>2.3385257616512458</v>
      </c>
      <c r="E111" s="6">
        <f t="shared" si="1"/>
        <v>3.3402391099295947</v>
      </c>
    </row>
    <row r="112" spans="1:5" x14ac:dyDescent="0.25">
      <c r="A112" t="s">
        <v>213</v>
      </c>
      <c r="B112" s="6">
        <v>2.5972697003303837</v>
      </c>
      <c r="C112" s="6">
        <v>3.3511226998753321</v>
      </c>
      <c r="D112" s="6">
        <v>3.7838779161311016</v>
      </c>
      <c r="E112" s="6">
        <f t="shared" si="1"/>
        <v>3.2440901054456059</v>
      </c>
    </row>
    <row r="113" spans="1:5" x14ac:dyDescent="0.25">
      <c r="A113" t="s">
        <v>214</v>
      </c>
      <c r="B113" s="6">
        <v>3.7648002790169959</v>
      </c>
      <c r="C113" s="6">
        <v>3.0146809511733124</v>
      </c>
      <c r="D113" s="6">
        <v>2.8071549511057308</v>
      </c>
      <c r="E113" s="6">
        <f t="shared" si="1"/>
        <v>3.1955453937653466</v>
      </c>
    </row>
    <row r="114" spans="1:5" x14ac:dyDescent="0.25">
      <c r="A114" t="s">
        <v>215</v>
      </c>
      <c r="B114" s="6">
        <v>4.0845329067965759</v>
      </c>
      <c r="C114" s="6">
        <v>2.9724533295987929</v>
      </c>
      <c r="D114" s="6">
        <v>2.4945826071796033</v>
      </c>
      <c r="E114" s="6">
        <f t="shared" si="1"/>
        <v>3.1838562811916575</v>
      </c>
    </row>
    <row r="115" spans="1:5" x14ac:dyDescent="0.25">
      <c r="A115" t="s">
        <v>216</v>
      </c>
      <c r="B115" s="6">
        <v>2.7126773975305616</v>
      </c>
      <c r="C115" s="6">
        <v>3.5663225318580407</v>
      </c>
      <c r="D115" s="6">
        <v>3.053870988260921</v>
      </c>
      <c r="E115" s="6">
        <f t="shared" si="1"/>
        <v>3.1109569725498409</v>
      </c>
    </row>
    <row r="116" spans="1:5" x14ac:dyDescent="0.25">
      <c r="A116" t="s">
        <v>217</v>
      </c>
      <c r="B116" s="6">
        <v>2.3612932243764244</v>
      </c>
      <c r="C116" s="6">
        <v>3.9513046787135555</v>
      </c>
      <c r="D116" s="6">
        <v>2.5738391723892677</v>
      </c>
      <c r="E116" s="6">
        <f t="shared" si="1"/>
        <v>2.9621456918264157</v>
      </c>
    </row>
    <row r="117" spans="1:5" x14ac:dyDescent="0.25">
      <c r="A117" t="s">
        <v>10</v>
      </c>
      <c r="B117" s="6">
        <v>1.1743616439610627</v>
      </c>
      <c r="C117" s="6">
        <v>1.6499106325351045</v>
      </c>
      <c r="D117" s="6">
        <v>1.3044168159810756</v>
      </c>
      <c r="E117" s="6">
        <f t="shared" si="1"/>
        <v>1.3762296974924142</v>
      </c>
    </row>
    <row r="118" spans="1:5" x14ac:dyDescent="0.25">
      <c r="A118" t="s">
        <v>218</v>
      </c>
      <c r="B118" s="6">
        <v>1.1000000000000001</v>
      </c>
      <c r="C118" s="6">
        <v>1.1000000000000001</v>
      </c>
      <c r="D118" s="6">
        <v>1</v>
      </c>
      <c r="E118" s="6">
        <f t="shared" si="1"/>
        <v>1.0666666666666667</v>
      </c>
    </row>
    <row r="119" spans="1:5" x14ac:dyDescent="0.25">
      <c r="A119" t="s">
        <v>219</v>
      </c>
      <c r="B119" s="6">
        <v>1.1000000000000001</v>
      </c>
      <c r="C119" s="6">
        <v>0.6</v>
      </c>
      <c r="D119" s="6">
        <v>0.6</v>
      </c>
      <c r="E119" s="6">
        <f t="shared" si="1"/>
        <v>0.76666666666666672</v>
      </c>
    </row>
    <row r="120" spans="1:5" x14ac:dyDescent="0.25">
      <c r="A120" t="s">
        <v>220</v>
      </c>
      <c r="B120" s="6">
        <v>0.74413980116809086</v>
      </c>
      <c r="C120" s="6">
        <v>9.4382727544285991E-2</v>
      </c>
      <c r="D120" s="6">
        <v>0.11251230596095405</v>
      </c>
      <c r="E120" s="6">
        <f t="shared" si="1"/>
        <v>0.31701161155777696</v>
      </c>
    </row>
    <row r="121" spans="1:5" x14ac:dyDescent="0.25">
      <c r="A121" t="s">
        <v>221</v>
      </c>
      <c r="B121" s="6">
        <v>0.34406051287989464</v>
      </c>
      <c r="C121" s="6">
        <v>0.13197042638509487</v>
      </c>
      <c r="D121" s="6">
        <v>0.11460375429405889</v>
      </c>
      <c r="E121" s="6">
        <f t="shared" si="1"/>
        <v>0.19687823118634948</v>
      </c>
    </row>
    <row r="122" spans="1:5" x14ac:dyDescent="0.25">
      <c r="A122" t="s">
        <v>222</v>
      </c>
      <c r="B122" s="6"/>
      <c r="C122" s="6"/>
      <c r="D12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363C1C95A174EBC4B3703A150C973" ma:contentTypeVersion="11" ma:contentTypeDescription="Create a new document." ma:contentTypeScope="" ma:versionID="6f9f2076baca6a0d2bd991e8743396ef">
  <xsd:schema xmlns:xsd="http://www.w3.org/2001/XMLSchema" xmlns:xs="http://www.w3.org/2001/XMLSchema" xmlns:p="http://schemas.microsoft.com/office/2006/metadata/properties" xmlns:ns2="00e8167f-f5fb-43e7-850a-c41ab40091c5" xmlns:ns3="864186a3-85bb-46b4-bd25-8ee3ddf4b9bf" targetNamespace="http://schemas.microsoft.com/office/2006/metadata/properties" ma:root="true" ma:fieldsID="887bcf563db938909207f1c94c74088a" ns2:_="" ns3:_="">
    <xsd:import namespace="00e8167f-f5fb-43e7-850a-c41ab40091c5"/>
    <xsd:import namespace="864186a3-85bb-46b4-bd25-8ee3ddf4b9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8167f-f5fb-43e7-850a-c41ab40091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86a3-85bb-46b4-bd25-8ee3ddf4b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D90A2E-4183-4F44-9BEC-F94A32DA6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8167f-f5fb-43e7-850a-c41ab40091c5"/>
    <ds:schemaRef ds:uri="864186a3-85bb-46b4-bd25-8ee3ddf4b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79F8B-5738-494D-A5E5-8678EC459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18885-D24E-49DE-95C9-09AEC87D858A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864186a3-85bb-46b4-bd25-8ee3ddf4b9b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0e8167f-f5fb-43e7-850a-c41ab40091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data from World Bank</vt:lpstr>
      <vt:lpstr>By country</vt:lpstr>
      <vt:lpstr>Unweighted average</vt:lpstr>
      <vt:lpstr>Debt service to gov rev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Jones</dc:creator>
  <cp:lastModifiedBy>Tim Jones</cp:lastModifiedBy>
  <dcterms:created xsi:type="dcterms:W3CDTF">2025-06-25T08:55:46Z</dcterms:created>
  <dcterms:modified xsi:type="dcterms:W3CDTF">2025-08-11T08:21:25Z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0x01010016E363C1C95A174EBC4B3703A150C973</vt:lpwstr>
  </property>
</Properties>
</file>