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TimJones\Desktop\"/>
    </mc:Choice>
  </mc:AlternateContent>
  <xr:revisionPtr revIDLastSave="0" documentId="8_{87FE1435-31EB-4277-A75C-462B38F70024}" xr6:coauthVersionLast="47" xr6:coauthVersionMax="47" xr10:uidLastSave="{00000000-0000-0000-0000-000000000000}"/>
  <bookViews>
    <workbookView xWindow="-120" yWindow="-120" windowWidth="30960" windowHeight="15720" xr2:uid="{09EDC46B-4DB6-46F9-B47B-8184C5007ECE}"/>
  </bookViews>
  <sheets>
    <sheet name="Countries to include" sheetId="1" r:id="rId1"/>
    <sheet name="Summary" sheetId="19" r:id="rId2"/>
    <sheet name="Creditors" sheetId="29" r:id="rId3"/>
    <sheet name="Argentina" sheetId="2" r:id="rId4"/>
    <sheet name="Congo" sheetId="13" r:id="rId5"/>
    <sheet name="Egypt" sheetId="4" r:id="rId6"/>
    <sheet name="Gambia" sheetId="6" r:id="rId7"/>
    <sheet name="Guinea-Bissau" sheetId="7" r:id="rId8"/>
    <sheet name="Kenya" sheetId="14" r:id="rId9"/>
    <sheet name="Mozambique" sheetId="15" r:id="rId10"/>
    <sheet name="Pakistan" sheetId="9" r:id="rId11"/>
    <sheet name="Papua New Guinea" sheetId="10" r:id="rId12"/>
    <sheet name="Sao Tome" sheetId="11" r:id="rId13"/>
    <sheet name="Sierra Leone" sheetId="12" r:id="rId14"/>
    <sheet name="Average growth" sheetId="2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1" l="1"/>
  <c r="K26" i="11"/>
  <c r="L30" i="2"/>
  <c r="L29" i="2"/>
  <c r="K22" i="2"/>
  <c r="L22" i="2" s="1"/>
  <c r="J22" i="2"/>
  <c r="I22" i="2"/>
  <c r="G20" i="2"/>
  <c r="J18" i="2"/>
  <c r="I18" i="2"/>
  <c r="H18" i="2"/>
  <c r="G18" i="2"/>
  <c r="F18" i="2"/>
  <c r="G16" i="2"/>
  <c r="H16" i="2" s="1"/>
  <c r="I16" i="2" s="1"/>
  <c r="J16" i="2" s="1"/>
  <c r="G29" i="19"/>
  <c r="F29" i="19"/>
  <c r="E29" i="19"/>
  <c r="D29" i="19"/>
  <c r="C29" i="19"/>
  <c r="B29" i="19"/>
  <c r="G28" i="19"/>
  <c r="F28" i="19"/>
  <c r="E28" i="19"/>
  <c r="D28" i="19"/>
  <c r="C28" i="19"/>
  <c r="B28" i="19"/>
  <c r="C27" i="19"/>
  <c r="D27" i="19" s="1"/>
  <c r="E27" i="19" s="1"/>
  <c r="F27" i="19" s="1"/>
  <c r="G27" i="19" s="1"/>
  <c r="F24" i="19"/>
  <c r="C24" i="19" l="1"/>
  <c r="G12" i="19"/>
  <c r="G11" i="19"/>
  <c r="G10" i="19"/>
  <c r="G9" i="19"/>
  <c r="G8" i="19"/>
  <c r="G7" i="19"/>
  <c r="G6" i="19"/>
  <c r="G5" i="19"/>
  <c r="G4" i="19"/>
  <c r="G3" i="19"/>
  <c r="G2" i="19"/>
  <c r="F14" i="19"/>
  <c r="F13" i="19"/>
  <c r="G13" i="19" l="1"/>
  <c r="G14" i="19"/>
  <c r="O42" i="27" l="1"/>
  <c r="N42" i="27"/>
  <c r="M42" i="27"/>
  <c r="L42" i="27"/>
  <c r="K42" i="27"/>
  <c r="N62" i="27"/>
  <c r="M62" i="27"/>
  <c r="L62" i="27"/>
  <c r="K62" i="27"/>
  <c r="K14" i="19"/>
  <c r="J14" i="19"/>
  <c r="I14" i="19"/>
  <c r="H14" i="19"/>
  <c r="D14" i="19"/>
  <c r="C14" i="19"/>
  <c r="AB11" i="29"/>
  <c r="AB10" i="29"/>
  <c r="AB9" i="29"/>
  <c r="AB8" i="29"/>
  <c r="AB5" i="29"/>
  <c r="AB4" i="29"/>
  <c r="AB3" i="29"/>
  <c r="AB2" i="29"/>
  <c r="L402" i="29"/>
  <c r="K402" i="29"/>
  <c r="J402" i="29"/>
  <c r="I402" i="29"/>
  <c r="H402" i="29"/>
  <c r="G402" i="29"/>
  <c r="L401" i="29"/>
  <c r="K401" i="29"/>
  <c r="J401" i="29"/>
  <c r="I401" i="29"/>
  <c r="H401" i="29"/>
  <c r="G401" i="29"/>
  <c r="L400" i="29"/>
  <c r="K400" i="29"/>
  <c r="J400" i="29"/>
  <c r="I400" i="29"/>
  <c r="H400" i="29"/>
  <c r="G400" i="29"/>
  <c r="L399" i="29"/>
  <c r="K399" i="29"/>
  <c r="J399" i="29"/>
  <c r="I399" i="29"/>
  <c r="H399" i="29"/>
  <c r="G399" i="29"/>
  <c r="M399" i="29" s="1"/>
  <c r="L395" i="29"/>
  <c r="K395" i="29"/>
  <c r="J395" i="29"/>
  <c r="I395" i="29"/>
  <c r="H395" i="29"/>
  <c r="G395" i="29"/>
  <c r="L394" i="29"/>
  <c r="K394" i="29"/>
  <c r="J394" i="29"/>
  <c r="I394" i="29"/>
  <c r="H394" i="29"/>
  <c r="G394" i="29"/>
  <c r="L393" i="29"/>
  <c r="K393" i="29"/>
  <c r="J393" i="29"/>
  <c r="I393" i="29"/>
  <c r="M393" i="29" s="1"/>
  <c r="H393" i="29"/>
  <c r="G393" i="29"/>
  <c r="L392" i="29"/>
  <c r="K392" i="29"/>
  <c r="J392" i="29"/>
  <c r="I392" i="29"/>
  <c r="H392" i="29"/>
  <c r="G392" i="29"/>
  <c r="L371" i="29"/>
  <c r="K371" i="29"/>
  <c r="J371" i="29"/>
  <c r="I371" i="29"/>
  <c r="H371" i="29"/>
  <c r="G371" i="29"/>
  <c r="M371" i="29" s="1"/>
  <c r="L370" i="29"/>
  <c r="K370" i="29"/>
  <c r="J370" i="29"/>
  <c r="I370" i="29"/>
  <c r="H370" i="29"/>
  <c r="G370" i="29"/>
  <c r="L369" i="29"/>
  <c r="K369" i="29"/>
  <c r="J369" i="29"/>
  <c r="I369" i="29"/>
  <c r="H369" i="29"/>
  <c r="G369" i="29"/>
  <c r="L368" i="29"/>
  <c r="K368" i="29"/>
  <c r="J368" i="29"/>
  <c r="I368" i="29"/>
  <c r="H368" i="29"/>
  <c r="G368" i="29"/>
  <c r="M368" i="29" s="1"/>
  <c r="L364" i="29"/>
  <c r="K364" i="29"/>
  <c r="J364" i="29"/>
  <c r="I364" i="29"/>
  <c r="H364" i="29"/>
  <c r="G364" i="29"/>
  <c r="L363" i="29"/>
  <c r="K363" i="29"/>
  <c r="J363" i="29"/>
  <c r="I363" i="29"/>
  <c r="H363" i="29"/>
  <c r="G363" i="29"/>
  <c r="L362" i="29"/>
  <c r="K362" i="29"/>
  <c r="J362" i="29"/>
  <c r="I362" i="29"/>
  <c r="H362" i="29"/>
  <c r="G362" i="29"/>
  <c r="L361" i="29"/>
  <c r="K361" i="29"/>
  <c r="J361" i="29"/>
  <c r="I361" i="29"/>
  <c r="H361" i="29"/>
  <c r="G361" i="29"/>
  <c r="L340" i="29"/>
  <c r="K340" i="29"/>
  <c r="J340" i="29"/>
  <c r="I340" i="29"/>
  <c r="H340" i="29"/>
  <c r="G340" i="29"/>
  <c r="L339" i="29"/>
  <c r="K339" i="29"/>
  <c r="J339" i="29"/>
  <c r="I339" i="29"/>
  <c r="H339" i="29"/>
  <c r="G339" i="29"/>
  <c r="L338" i="29"/>
  <c r="K338" i="29"/>
  <c r="J338" i="29"/>
  <c r="I338" i="29"/>
  <c r="H338" i="29"/>
  <c r="G338" i="29"/>
  <c r="L337" i="29"/>
  <c r="K337" i="29"/>
  <c r="J337" i="29"/>
  <c r="I337" i="29"/>
  <c r="H337" i="29"/>
  <c r="G337" i="29"/>
  <c r="L333" i="29"/>
  <c r="K333" i="29"/>
  <c r="J333" i="29"/>
  <c r="I333" i="29"/>
  <c r="H333" i="29"/>
  <c r="G333" i="29"/>
  <c r="M333" i="29" s="1"/>
  <c r="L332" i="29"/>
  <c r="K332" i="29"/>
  <c r="J332" i="29"/>
  <c r="I332" i="29"/>
  <c r="H332" i="29"/>
  <c r="G332" i="29"/>
  <c r="L331" i="29"/>
  <c r="K331" i="29"/>
  <c r="J331" i="29"/>
  <c r="I331" i="29"/>
  <c r="H331" i="29"/>
  <c r="G331" i="29"/>
  <c r="L330" i="29"/>
  <c r="K330" i="29"/>
  <c r="J330" i="29"/>
  <c r="I330" i="29"/>
  <c r="H330" i="29"/>
  <c r="G330" i="29"/>
  <c r="L309" i="29"/>
  <c r="K309" i="29"/>
  <c r="J309" i="29"/>
  <c r="I309" i="29"/>
  <c r="H309" i="29"/>
  <c r="G309" i="29"/>
  <c r="L308" i="29"/>
  <c r="K308" i="29"/>
  <c r="J308" i="29"/>
  <c r="I308" i="29"/>
  <c r="H308" i="29"/>
  <c r="G308" i="29"/>
  <c r="L307" i="29"/>
  <c r="K307" i="29"/>
  <c r="J307" i="29"/>
  <c r="I307" i="29"/>
  <c r="H307" i="29"/>
  <c r="G307" i="29"/>
  <c r="L306" i="29"/>
  <c r="K306" i="29"/>
  <c r="J306" i="29"/>
  <c r="I306" i="29"/>
  <c r="H306" i="29"/>
  <c r="G306" i="29"/>
  <c r="L302" i="29"/>
  <c r="K302" i="29"/>
  <c r="J302" i="29"/>
  <c r="I302" i="29"/>
  <c r="H302" i="29"/>
  <c r="G302" i="29"/>
  <c r="L301" i="29"/>
  <c r="K301" i="29"/>
  <c r="J301" i="29"/>
  <c r="I301" i="29"/>
  <c r="H301" i="29"/>
  <c r="G301" i="29"/>
  <c r="L300" i="29"/>
  <c r="K300" i="29"/>
  <c r="J300" i="29"/>
  <c r="I300" i="29"/>
  <c r="H300" i="29"/>
  <c r="G300" i="29"/>
  <c r="L299" i="29"/>
  <c r="K299" i="29"/>
  <c r="J299" i="29"/>
  <c r="I299" i="29"/>
  <c r="H299" i="29"/>
  <c r="G299" i="29"/>
  <c r="L278" i="29"/>
  <c r="K278" i="29"/>
  <c r="J278" i="29"/>
  <c r="I278" i="29"/>
  <c r="H278" i="29"/>
  <c r="G278" i="29"/>
  <c r="L277" i="29"/>
  <c r="K277" i="29"/>
  <c r="J277" i="29"/>
  <c r="I277" i="29"/>
  <c r="H277" i="29"/>
  <c r="G277" i="29"/>
  <c r="L276" i="29"/>
  <c r="K276" i="29"/>
  <c r="J276" i="29"/>
  <c r="I276" i="29"/>
  <c r="H276" i="29"/>
  <c r="G276" i="29"/>
  <c r="L275" i="29"/>
  <c r="K275" i="29"/>
  <c r="J275" i="29"/>
  <c r="I275" i="29"/>
  <c r="H275" i="29"/>
  <c r="G275" i="29"/>
  <c r="L271" i="29"/>
  <c r="K271" i="29"/>
  <c r="J271" i="29"/>
  <c r="I271" i="29"/>
  <c r="H271" i="29"/>
  <c r="G271" i="29"/>
  <c r="L270" i="29"/>
  <c r="K270" i="29"/>
  <c r="J270" i="29"/>
  <c r="I270" i="29"/>
  <c r="H270" i="29"/>
  <c r="G270" i="29"/>
  <c r="L269" i="29"/>
  <c r="K269" i="29"/>
  <c r="J269" i="29"/>
  <c r="I269" i="29"/>
  <c r="H269" i="29"/>
  <c r="G269" i="29"/>
  <c r="L268" i="29"/>
  <c r="K268" i="29"/>
  <c r="J268" i="29"/>
  <c r="I268" i="29"/>
  <c r="H268" i="29"/>
  <c r="G268" i="29"/>
  <c r="L247" i="29"/>
  <c r="K247" i="29"/>
  <c r="J247" i="29"/>
  <c r="I247" i="29"/>
  <c r="H247" i="29"/>
  <c r="G247" i="29"/>
  <c r="L246" i="29"/>
  <c r="K246" i="29"/>
  <c r="J246" i="29"/>
  <c r="I246" i="29"/>
  <c r="H246" i="29"/>
  <c r="G246" i="29"/>
  <c r="L245" i="29"/>
  <c r="K245" i="29"/>
  <c r="J245" i="29"/>
  <c r="I245" i="29"/>
  <c r="H245" i="29"/>
  <c r="G245" i="29"/>
  <c r="L244" i="29"/>
  <c r="K244" i="29"/>
  <c r="J244" i="29"/>
  <c r="I244" i="29"/>
  <c r="H244" i="29"/>
  <c r="G244" i="29"/>
  <c r="L240" i="29"/>
  <c r="K240" i="29"/>
  <c r="J240" i="29"/>
  <c r="I240" i="29"/>
  <c r="H240" i="29"/>
  <c r="G240" i="29"/>
  <c r="L239" i="29"/>
  <c r="K239" i="29"/>
  <c r="J239" i="29"/>
  <c r="I239" i="29"/>
  <c r="H239" i="29"/>
  <c r="G239" i="29"/>
  <c r="L238" i="29"/>
  <c r="K238" i="29"/>
  <c r="J238" i="29"/>
  <c r="I238" i="29"/>
  <c r="H238" i="29"/>
  <c r="G238" i="29"/>
  <c r="L237" i="29"/>
  <c r="K237" i="29"/>
  <c r="J237" i="29"/>
  <c r="I237" i="29"/>
  <c r="H237" i="29"/>
  <c r="G237" i="29"/>
  <c r="L216" i="29"/>
  <c r="K216" i="29"/>
  <c r="J216" i="29"/>
  <c r="I216" i="29"/>
  <c r="H216" i="29"/>
  <c r="G216" i="29"/>
  <c r="L215" i="29"/>
  <c r="K215" i="29"/>
  <c r="J215" i="29"/>
  <c r="I215" i="29"/>
  <c r="H215" i="29"/>
  <c r="G215" i="29"/>
  <c r="L214" i="29"/>
  <c r="K214" i="29"/>
  <c r="J214" i="29"/>
  <c r="I214" i="29"/>
  <c r="H214" i="29"/>
  <c r="G214" i="29"/>
  <c r="L213" i="29"/>
  <c r="K213" i="29"/>
  <c r="J213" i="29"/>
  <c r="I213" i="29"/>
  <c r="H213" i="29"/>
  <c r="G213" i="29"/>
  <c r="L209" i="29"/>
  <c r="K209" i="29"/>
  <c r="J209" i="29"/>
  <c r="I209" i="29"/>
  <c r="H209" i="29"/>
  <c r="G209" i="29"/>
  <c r="L208" i="29"/>
  <c r="K208" i="29"/>
  <c r="J208" i="29"/>
  <c r="I208" i="29"/>
  <c r="H208" i="29"/>
  <c r="G208" i="29"/>
  <c r="L207" i="29"/>
  <c r="K207" i="29"/>
  <c r="J207" i="29"/>
  <c r="I207" i="29"/>
  <c r="H207" i="29"/>
  <c r="G207" i="29"/>
  <c r="L206" i="29"/>
  <c r="K206" i="29"/>
  <c r="J206" i="29"/>
  <c r="I206" i="29"/>
  <c r="H206" i="29"/>
  <c r="G206" i="29"/>
  <c r="L185" i="29"/>
  <c r="K185" i="29"/>
  <c r="J185" i="29"/>
  <c r="I185" i="29"/>
  <c r="H185" i="29"/>
  <c r="G185" i="29"/>
  <c r="L184" i="29"/>
  <c r="K184" i="29"/>
  <c r="J184" i="29"/>
  <c r="I184" i="29"/>
  <c r="H184" i="29"/>
  <c r="G184" i="29"/>
  <c r="L183" i="29"/>
  <c r="K183" i="29"/>
  <c r="J183" i="29"/>
  <c r="I183" i="29"/>
  <c r="H183" i="29"/>
  <c r="G183" i="29"/>
  <c r="L182" i="29"/>
  <c r="K182" i="29"/>
  <c r="J182" i="29"/>
  <c r="I182" i="29"/>
  <c r="H182" i="29"/>
  <c r="G182" i="29"/>
  <c r="L178" i="29"/>
  <c r="K178" i="29"/>
  <c r="J178" i="29"/>
  <c r="I178" i="29"/>
  <c r="H178" i="29"/>
  <c r="G178" i="29"/>
  <c r="L177" i="29"/>
  <c r="K177" i="29"/>
  <c r="J177" i="29"/>
  <c r="I177" i="29"/>
  <c r="H177" i="29"/>
  <c r="G177" i="29"/>
  <c r="L176" i="29"/>
  <c r="K176" i="29"/>
  <c r="J176" i="29"/>
  <c r="I176" i="29"/>
  <c r="H176" i="29"/>
  <c r="G176" i="29"/>
  <c r="L175" i="29"/>
  <c r="K175" i="29"/>
  <c r="J175" i="29"/>
  <c r="I175" i="29"/>
  <c r="H175" i="29"/>
  <c r="G175" i="29"/>
  <c r="L154" i="29"/>
  <c r="K154" i="29"/>
  <c r="J154" i="29"/>
  <c r="I154" i="29"/>
  <c r="H154" i="29"/>
  <c r="G154" i="29"/>
  <c r="L153" i="29"/>
  <c r="K153" i="29"/>
  <c r="J153" i="29"/>
  <c r="I153" i="29"/>
  <c r="H153" i="29"/>
  <c r="G153" i="29"/>
  <c r="L152" i="29"/>
  <c r="K152" i="29"/>
  <c r="J152" i="29"/>
  <c r="I152" i="29"/>
  <c r="H152" i="29"/>
  <c r="G152" i="29"/>
  <c r="L151" i="29"/>
  <c r="K151" i="29"/>
  <c r="J151" i="29"/>
  <c r="I151" i="29"/>
  <c r="H151" i="29"/>
  <c r="G151" i="29"/>
  <c r="L147" i="29"/>
  <c r="K147" i="29"/>
  <c r="J147" i="29"/>
  <c r="I147" i="29"/>
  <c r="H147" i="29"/>
  <c r="G147" i="29"/>
  <c r="L146" i="29"/>
  <c r="K146" i="29"/>
  <c r="J146" i="29"/>
  <c r="I146" i="29"/>
  <c r="H146" i="29"/>
  <c r="G146" i="29"/>
  <c r="L145" i="29"/>
  <c r="K145" i="29"/>
  <c r="J145" i="29"/>
  <c r="I145" i="29"/>
  <c r="H145" i="29"/>
  <c r="G145" i="29"/>
  <c r="L144" i="29"/>
  <c r="K144" i="29"/>
  <c r="J144" i="29"/>
  <c r="I144" i="29"/>
  <c r="H144" i="29"/>
  <c r="G144" i="29"/>
  <c r="L123" i="29"/>
  <c r="K123" i="29"/>
  <c r="J123" i="29"/>
  <c r="I123" i="29"/>
  <c r="H123" i="29"/>
  <c r="G123" i="29"/>
  <c r="L122" i="29"/>
  <c r="K122" i="29"/>
  <c r="J122" i="29"/>
  <c r="I122" i="29"/>
  <c r="H122" i="29"/>
  <c r="G122" i="29"/>
  <c r="L121" i="29"/>
  <c r="K121" i="29"/>
  <c r="J121" i="29"/>
  <c r="I121" i="29"/>
  <c r="H121" i="29"/>
  <c r="G121" i="29"/>
  <c r="L120" i="29"/>
  <c r="K120" i="29"/>
  <c r="J120" i="29"/>
  <c r="I120" i="29"/>
  <c r="H120" i="29"/>
  <c r="G120" i="29"/>
  <c r="L116" i="29"/>
  <c r="K116" i="29"/>
  <c r="J116" i="29"/>
  <c r="I116" i="29"/>
  <c r="H116" i="29"/>
  <c r="G116" i="29"/>
  <c r="L115" i="29"/>
  <c r="K115" i="29"/>
  <c r="J115" i="29"/>
  <c r="I115" i="29"/>
  <c r="H115" i="29"/>
  <c r="G115" i="29"/>
  <c r="L114" i="29"/>
  <c r="K114" i="29"/>
  <c r="J114" i="29"/>
  <c r="I114" i="29"/>
  <c r="H114" i="29"/>
  <c r="G114" i="29"/>
  <c r="L113" i="29"/>
  <c r="K113" i="29"/>
  <c r="J113" i="29"/>
  <c r="I113" i="29"/>
  <c r="H113" i="29"/>
  <c r="G113" i="29"/>
  <c r="L92" i="29"/>
  <c r="K92" i="29"/>
  <c r="J92" i="29"/>
  <c r="I92" i="29"/>
  <c r="H92" i="29"/>
  <c r="G92" i="29"/>
  <c r="L91" i="29"/>
  <c r="K91" i="29"/>
  <c r="J91" i="29"/>
  <c r="I91" i="29"/>
  <c r="H91" i="29"/>
  <c r="G91" i="29"/>
  <c r="L90" i="29"/>
  <c r="K90" i="29"/>
  <c r="J90" i="29"/>
  <c r="I90" i="29"/>
  <c r="H90" i="29"/>
  <c r="G90" i="29"/>
  <c r="L89" i="29"/>
  <c r="K89" i="29"/>
  <c r="J89" i="29"/>
  <c r="I89" i="29"/>
  <c r="H89" i="29"/>
  <c r="G89" i="29"/>
  <c r="L85" i="29"/>
  <c r="K85" i="29"/>
  <c r="J85" i="29"/>
  <c r="I85" i="29"/>
  <c r="H85" i="29"/>
  <c r="G85" i="29"/>
  <c r="L84" i="29"/>
  <c r="K84" i="29"/>
  <c r="J84" i="29"/>
  <c r="I84" i="29"/>
  <c r="H84" i="29"/>
  <c r="G84" i="29"/>
  <c r="L83" i="29"/>
  <c r="K83" i="29"/>
  <c r="J83" i="29"/>
  <c r="I83" i="29"/>
  <c r="H83" i="29"/>
  <c r="G83" i="29"/>
  <c r="L82" i="29"/>
  <c r="K82" i="29"/>
  <c r="J82" i="29"/>
  <c r="I82" i="29"/>
  <c r="H82" i="29"/>
  <c r="G82" i="29"/>
  <c r="L61" i="29"/>
  <c r="K61" i="29"/>
  <c r="J61" i="29"/>
  <c r="I61" i="29"/>
  <c r="H61" i="29"/>
  <c r="G61" i="29"/>
  <c r="L60" i="29"/>
  <c r="K60" i="29"/>
  <c r="J60" i="29"/>
  <c r="I60" i="29"/>
  <c r="H60" i="29"/>
  <c r="G60" i="29"/>
  <c r="L59" i="29"/>
  <c r="K59" i="29"/>
  <c r="J59" i="29"/>
  <c r="I59" i="29"/>
  <c r="H59" i="29"/>
  <c r="G59" i="29"/>
  <c r="L58" i="29"/>
  <c r="K58" i="29"/>
  <c r="J58" i="29"/>
  <c r="I58" i="29"/>
  <c r="H58" i="29"/>
  <c r="G58" i="29"/>
  <c r="L54" i="29"/>
  <c r="K54" i="29"/>
  <c r="J54" i="29"/>
  <c r="I54" i="29"/>
  <c r="H54" i="29"/>
  <c r="G54" i="29"/>
  <c r="L53" i="29"/>
  <c r="K53" i="29"/>
  <c r="J53" i="29"/>
  <c r="I53" i="29"/>
  <c r="H53" i="29"/>
  <c r="G53" i="29"/>
  <c r="L52" i="29"/>
  <c r="K52" i="29"/>
  <c r="J52" i="29"/>
  <c r="I52" i="29"/>
  <c r="H52" i="29"/>
  <c r="G52" i="29"/>
  <c r="L51" i="29"/>
  <c r="K51" i="29"/>
  <c r="J51" i="29"/>
  <c r="I51" i="29"/>
  <c r="H51" i="29"/>
  <c r="G51" i="29"/>
  <c r="L30" i="29"/>
  <c r="K30" i="29"/>
  <c r="J30" i="29"/>
  <c r="I30" i="29"/>
  <c r="H30" i="29"/>
  <c r="G30" i="29"/>
  <c r="L29" i="29"/>
  <c r="K29" i="29"/>
  <c r="J29" i="29"/>
  <c r="I29" i="29"/>
  <c r="H29" i="29"/>
  <c r="G29" i="29"/>
  <c r="L28" i="29"/>
  <c r="K28" i="29"/>
  <c r="J28" i="29"/>
  <c r="I28" i="29"/>
  <c r="H28" i="29"/>
  <c r="G28" i="29"/>
  <c r="L27" i="29"/>
  <c r="K27" i="29"/>
  <c r="J27" i="29"/>
  <c r="I27" i="29"/>
  <c r="H27" i="29"/>
  <c r="G27" i="29"/>
  <c r="L23" i="29"/>
  <c r="K23" i="29"/>
  <c r="J23" i="29"/>
  <c r="I23" i="29"/>
  <c r="H23" i="29"/>
  <c r="G23" i="29"/>
  <c r="L22" i="29"/>
  <c r="K22" i="29"/>
  <c r="J22" i="29"/>
  <c r="I22" i="29"/>
  <c r="H22" i="29"/>
  <c r="G22" i="29"/>
  <c r="L21" i="29"/>
  <c r="K21" i="29"/>
  <c r="J21" i="29"/>
  <c r="I21" i="29"/>
  <c r="H21" i="29"/>
  <c r="G21" i="29"/>
  <c r="L20" i="29"/>
  <c r="K20" i="29"/>
  <c r="J20" i="29"/>
  <c r="I20" i="29"/>
  <c r="H20" i="29"/>
  <c r="G20" i="29"/>
  <c r="N138" i="27"/>
  <c r="M138" i="27"/>
  <c r="L138" i="27"/>
  <c r="K138" i="27"/>
  <c r="N137" i="27"/>
  <c r="M137" i="27"/>
  <c r="L137" i="27"/>
  <c r="K137" i="27"/>
  <c r="N136" i="27"/>
  <c r="M136" i="27"/>
  <c r="L136" i="27"/>
  <c r="K136" i="27"/>
  <c r="N135" i="27"/>
  <c r="M135" i="27"/>
  <c r="L135" i="27"/>
  <c r="K135" i="27"/>
  <c r="N134" i="27"/>
  <c r="M134" i="27"/>
  <c r="L134" i="27"/>
  <c r="K134" i="27"/>
  <c r="N133" i="27"/>
  <c r="M133" i="27"/>
  <c r="L133" i="27"/>
  <c r="K133" i="27"/>
  <c r="N132" i="27"/>
  <c r="M132" i="27"/>
  <c r="L132" i="27"/>
  <c r="K132" i="27"/>
  <c r="N131" i="27"/>
  <c r="M131" i="27"/>
  <c r="L131" i="27"/>
  <c r="K131" i="27"/>
  <c r="N130" i="27"/>
  <c r="M130" i="27"/>
  <c r="L130" i="27"/>
  <c r="K130" i="27"/>
  <c r="N129" i="27"/>
  <c r="M129" i="27"/>
  <c r="L129" i="27"/>
  <c r="K129" i="27"/>
  <c r="N128" i="27"/>
  <c r="M128" i="27"/>
  <c r="L128" i="27"/>
  <c r="K128" i="27"/>
  <c r="N127" i="27"/>
  <c r="M127" i="27"/>
  <c r="L127" i="27"/>
  <c r="K127" i="27"/>
  <c r="N126" i="27"/>
  <c r="M126" i="27"/>
  <c r="L126" i="27"/>
  <c r="K126" i="27"/>
  <c r="N125" i="27"/>
  <c r="M125" i="27"/>
  <c r="L125" i="27"/>
  <c r="K125" i="27"/>
  <c r="N124" i="27"/>
  <c r="M124" i="27"/>
  <c r="L124" i="27"/>
  <c r="K124" i="27"/>
  <c r="N123" i="27"/>
  <c r="M123" i="27"/>
  <c r="L123" i="27"/>
  <c r="K123" i="27"/>
  <c r="N122" i="27"/>
  <c r="M122" i="27"/>
  <c r="L122" i="27"/>
  <c r="K122" i="27"/>
  <c r="N121" i="27"/>
  <c r="M121" i="27"/>
  <c r="L121" i="27"/>
  <c r="K121" i="27"/>
  <c r="N120" i="27"/>
  <c r="M120" i="27"/>
  <c r="L120" i="27"/>
  <c r="K120" i="27"/>
  <c r="N119" i="27"/>
  <c r="M119" i="27"/>
  <c r="L119" i="27"/>
  <c r="K119" i="27"/>
  <c r="N118" i="27"/>
  <c r="M118" i="27"/>
  <c r="L118" i="27"/>
  <c r="K118" i="27"/>
  <c r="N117" i="27"/>
  <c r="M117" i="27"/>
  <c r="L117" i="27"/>
  <c r="K117" i="27"/>
  <c r="N116" i="27"/>
  <c r="M116" i="27"/>
  <c r="L116" i="27"/>
  <c r="K116" i="27"/>
  <c r="N115" i="27"/>
  <c r="M115" i="27"/>
  <c r="L115" i="27"/>
  <c r="K115" i="27"/>
  <c r="N114" i="27"/>
  <c r="M114" i="27"/>
  <c r="L114" i="27"/>
  <c r="K114" i="27"/>
  <c r="N113" i="27"/>
  <c r="M113" i="27"/>
  <c r="L113" i="27"/>
  <c r="K113" i="27"/>
  <c r="N112" i="27"/>
  <c r="M112" i="27"/>
  <c r="L112" i="27"/>
  <c r="K112" i="27"/>
  <c r="N111" i="27"/>
  <c r="M111" i="27"/>
  <c r="L111" i="27"/>
  <c r="K111" i="27"/>
  <c r="N110" i="27"/>
  <c r="M110" i="27"/>
  <c r="L110" i="27"/>
  <c r="K110" i="27"/>
  <c r="N109" i="27"/>
  <c r="M109" i="27"/>
  <c r="L109" i="27"/>
  <c r="K109" i="27"/>
  <c r="N108" i="27"/>
  <c r="M108" i="27"/>
  <c r="L108" i="27"/>
  <c r="K108" i="27"/>
  <c r="N107" i="27"/>
  <c r="M107" i="27"/>
  <c r="L107" i="27"/>
  <c r="K107" i="27"/>
  <c r="N106" i="27"/>
  <c r="M106" i="27"/>
  <c r="L106" i="27"/>
  <c r="K106" i="27"/>
  <c r="N105" i="27"/>
  <c r="M105" i="27"/>
  <c r="L105" i="27"/>
  <c r="K105" i="27"/>
  <c r="N104" i="27"/>
  <c r="M104" i="27"/>
  <c r="L104" i="27"/>
  <c r="K104" i="27"/>
  <c r="N103" i="27"/>
  <c r="M103" i="27"/>
  <c r="L103" i="27"/>
  <c r="K103" i="27"/>
  <c r="N102" i="27"/>
  <c r="M102" i="27"/>
  <c r="L102" i="27"/>
  <c r="K102" i="27"/>
  <c r="N101" i="27"/>
  <c r="M101" i="27"/>
  <c r="L101" i="27"/>
  <c r="K101" i="27"/>
  <c r="N100" i="27"/>
  <c r="M100" i="27"/>
  <c r="L100" i="27"/>
  <c r="K100" i="27"/>
  <c r="N99" i="27"/>
  <c r="M99" i="27"/>
  <c r="L99" i="27"/>
  <c r="K99" i="27"/>
  <c r="N98" i="27"/>
  <c r="M98" i="27"/>
  <c r="L98" i="27"/>
  <c r="K98" i="27"/>
  <c r="N97" i="27"/>
  <c r="M97" i="27"/>
  <c r="L97" i="27"/>
  <c r="K97" i="27"/>
  <c r="N96" i="27"/>
  <c r="M96" i="27"/>
  <c r="L96" i="27"/>
  <c r="K96" i="27"/>
  <c r="N95" i="27"/>
  <c r="M95" i="27"/>
  <c r="L95" i="27"/>
  <c r="K95" i="27"/>
  <c r="N94" i="27"/>
  <c r="M94" i="27"/>
  <c r="L94" i="27"/>
  <c r="K94" i="27"/>
  <c r="N93" i="27"/>
  <c r="M93" i="27"/>
  <c r="L93" i="27"/>
  <c r="K93" i="27"/>
  <c r="N92" i="27"/>
  <c r="M92" i="27"/>
  <c r="L92" i="27"/>
  <c r="K92" i="27"/>
  <c r="N91" i="27"/>
  <c r="M91" i="27"/>
  <c r="L91" i="27"/>
  <c r="K91" i="27"/>
  <c r="N90" i="27"/>
  <c r="M90" i="27"/>
  <c r="L90" i="27"/>
  <c r="K90" i="27"/>
  <c r="N89" i="27"/>
  <c r="M89" i="27"/>
  <c r="L89" i="27"/>
  <c r="K89" i="27"/>
  <c r="N88" i="27"/>
  <c r="M88" i="27"/>
  <c r="L88" i="27"/>
  <c r="K88" i="27"/>
  <c r="N87" i="27"/>
  <c r="M87" i="27"/>
  <c r="L87" i="27"/>
  <c r="K87" i="27"/>
  <c r="N86" i="27"/>
  <c r="M86" i="27"/>
  <c r="L86" i="27"/>
  <c r="K86" i="27"/>
  <c r="N85" i="27"/>
  <c r="M85" i="27"/>
  <c r="L85" i="27"/>
  <c r="K85" i="27"/>
  <c r="N84" i="27"/>
  <c r="M84" i="27"/>
  <c r="L84" i="27"/>
  <c r="K84" i="27"/>
  <c r="N83" i="27"/>
  <c r="M83" i="27"/>
  <c r="L83" i="27"/>
  <c r="K83" i="27"/>
  <c r="N82" i="27"/>
  <c r="M82" i="27"/>
  <c r="L82" i="27"/>
  <c r="K82" i="27"/>
  <c r="N81" i="27"/>
  <c r="M81" i="27"/>
  <c r="L81" i="27"/>
  <c r="K81" i="27"/>
  <c r="N80" i="27"/>
  <c r="M80" i="27"/>
  <c r="L80" i="27"/>
  <c r="K80" i="27"/>
  <c r="N79" i="27"/>
  <c r="M79" i="27"/>
  <c r="L79" i="27"/>
  <c r="K79" i="27"/>
  <c r="N78" i="27"/>
  <c r="M78" i="27"/>
  <c r="L78" i="27"/>
  <c r="K78" i="27"/>
  <c r="N77" i="27"/>
  <c r="M77" i="27"/>
  <c r="L77" i="27"/>
  <c r="K77" i="27"/>
  <c r="N76" i="27"/>
  <c r="M76" i="27"/>
  <c r="L76" i="27"/>
  <c r="K76" i="27"/>
  <c r="N75" i="27"/>
  <c r="M75" i="27"/>
  <c r="L75" i="27"/>
  <c r="K75" i="27"/>
  <c r="N74" i="27"/>
  <c r="M74" i="27"/>
  <c r="L74" i="27"/>
  <c r="K74" i="27"/>
  <c r="N73" i="27"/>
  <c r="M73" i="27"/>
  <c r="L73" i="27"/>
  <c r="K73" i="27"/>
  <c r="N72" i="27"/>
  <c r="M72" i="27"/>
  <c r="L72" i="27"/>
  <c r="K72" i="27"/>
  <c r="N71" i="27"/>
  <c r="M71" i="27"/>
  <c r="L71" i="27"/>
  <c r="K71" i="27"/>
  <c r="N70" i="27"/>
  <c r="M70" i="27"/>
  <c r="L70" i="27"/>
  <c r="K70" i="27"/>
  <c r="N69" i="27"/>
  <c r="M69" i="27"/>
  <c r="L69" i="27"/>
  <c r="K69" i="27"/>
  <c r="N68" i="27"/>
  <c r="M68" i="27"/>
  <c r="L68" i="27"/>
  <c r="K68" i="27"/>
  <c r="N67" i="27"/>
  <c r="M67" i="27"/>
  <c r="L67" i="27"/>
  <c r="K67" i="27"/>
  <c r="N66" i="27"/>
  <c r="M66" i="27"/>
  <c r="L66" i="27"/>
  <c r="K66" i="27"/>
  <c r="N65" i="27"/>
  <c r="M65" i="27"/>
  <c r="L65" i="27"/>
  <c r="K65" i="27"/>
  <c r="N64" i="27"/>
  <c r="M64" i="27"/>
  <c r="L64" i="27"/>
  <c r="K64" i="27"/>
  <c r="N63" i="27"/>
  <c r="M63" i="27"/>
  <c r="L63" i="27"/>
  <c r="K63" i="27"/>
  <c r="N61" i="27"/>
  <c r="M61" i="27"/>
  <c r="L61" i="27"/>
  <c r="K61" i="27"/>
  <c r="N60" i="27"/>
  <c r="M60" i="27"/>
  <c r="L60" i="27"/>
  <c r="K60" i="27"/>
  <c r="N59" i="27"/>
  <c r="M59" i="27"/>
  <c r="L59" i="27"/>
  <c r="K59" i="27"/>
  <c r="N58" i="27"/>
  <c r="M58" i="27"/>
  <c r="L58" i="27"/>
  <c r="K58" i="27"/>
  <c r="N57" i="27"/>
  <c r="M57" i="27"/>
  <c r="L57" i="27"/>
  <c r="K57" i="27"/>
  <c r="N56" i="27"/>
  <c r="M56" i="27"/>
  <c r="L56" i="27"/>
  <c r="K56" i="27"/>
  <c r="N55" i="27"/>
  <c r="M55" i="27"/>
  <c r="L55" i="27"/>
  <c r="K55" i="27"/>
  <c r="N54" i="27"/>
  <c r="M54" i="27"/>
  <c r="L54" i="27"/>
  <c r="K54" i="27"/>
  <c r="N53" i="27"/>
  <c r="M53" i="27"/>
  <c r="L53" i="27"/>
  <c r="K53" i="27"/>
  <c r="N52" i="27"/>
  <c r="M52" i="27"/>
  <c r="L52" i="27"/>
  <c r="K52" i="27"/>
  <c r="N51" i="27"/>
  <c r="M51" i="27"/>
  <c r="L51" i="27"/>
  <c r="K51" i="27"/>
  <c r="N50" i="27"/>
  <c r="M50" i="27"/>
  <c r="L50" i="27"/>
  <c r="K50" i="27"/>
  <c r="N49" i="27"/>
  <c r="M49" i="27"/>
  <c r="L49" i="27"/>
  <c r="K49" i="27"/>
  <c r="N48" i="27"/>
  <c r="M48" i="27"/>
  <c r="L48" i="27"/>
  <c r="K48" i="27"/>
  <c r="N47" i="27"/>
  <c r="M47" i="27"/>
  <c r="L47" i="27"/>
  <c r="K47" i="27"/>
  <c r="N46" i="27"/>
  <c r="M46" i="27"/>
  <c r="L46" i="27"/>
  <c r="K46" i="27"/>
  <c r="N45" i="27"/>
  <c r="M45" i="27"/>
  <c r="L45" i="27"/>
  <c r="K45" i="27"/>
  <c r="N44" i="27"/>
  <c r="M44" i="27"/>
  <c r="L44" i="27"/>
  <c r="K44" i="27"/>
  <c r="N43" i="27"/>
  <c r="M43" i="27"/>
  <c r="L43" i="27"/>
  <c r="K43" i="27"/>
  <c r="N41" i="27"/>
  <c r="M41" i="27"/>
  <c r="L41" i="27"/>
  <c r="K41" i="27"/>
  <c r="N40" i="27"/>
  <c r="M40" i="27"/>
  <c r="L40" i="27"/>
  <c r="K40" i="27"/>
  <c r="N39" i="27"/>
  <c r="M39" i="27"/>
  <c r="L39" i="27"/>
  <c r="K39" i="27"/>
  <c r="N38" i="27"/>
  <c r="M38" i="27"/>
  <c r="L38" i="27"/>
  <c r="K38" i="27"/>
  <c r="N37" i="27"/>
  <c r="M37" i="27"/>
  <c r="L37" i="27"/>
  <c r="K37" i="27"/>
  <c r="N36" i="27"/>
  <c r="M36" i="27"/>
  <c r="L36" i="27"/>
  <c r="K36" i="27"/>
  <c r="N35" i="27"/>
  <c r="M35" i="27"/>
  <c r="L35" i="27"/>
  <c r="K35" i="27"/>
  <c r="N34" i="27"/>
  <c r="M34" i="27"/>
  <c r="L34" i="27"/>
  <c r="K34" i="27"/>
  <c r="N33" i="27"/>
  <c r="M33" i="27"/>
  <c r="L33" i="27"/>
  <c r="K33" i="27"/>
  <c r="N32" i="27"/>
  <c r="M32" i="27"/>
  <c r="L32" i="27"/>
  <c r="K32" i="27"/>
  <c r="N31" i="27"/>
  <c r="M31" i="27"/>
  <c r="L31" i="27"/>
  <c r="K31" i="27"/>
  <c r="N30" i="27"/>
  <c r="M30" i="27"/>
  <c r="L30" i="27"/>
  <c r="K30" i="27"/>
  <c r="N29" i="27"/>
  <c r="M29" i="27"/>
  <c r="L29" i="27"/>
  <c r="K29" i="27"/>
  <c r="N28" i="27"/>
  <c r="M28" i="27"/>
  <c r="L28" i="27"/>
  <c r="K28" i="27"/>
  <c r="N27" i="27"/>
  <c r="M27" i="27"/>
  <c r="L27" i="27"/>
  <c r="K27" i="27"/>
  <c r="N26" i="27"/>
  <c r="M26" i="27"/>
  <c r="L26" i="27"/>
  <c r="K26" i="27"/>
  <c r="N25" i="27"/>
  <c r="M25" i="27"/>
  <c r="L25" i="27"/>
  <c r="K25" i="27"/>
  <c r="N24" i="27"/>
  <c r="M24" i="27"/>
  <c r="L24" i="27"/>
  <c r="K24" i="27"/>
  <c r="N23" i="27"/>
  <c r="M23" i="27"/>
  <c r="L23" i="27"/>
  <c r="K23" i="27"/>
  <c r="N22" i="27"/>
  <c r="M22" i="27"/>
  <c r="L22" i="27"/>
  <c r="K22" i="27"/>
  <c r="N21" i="27"/>
  <c r="M21" i="27"/>
  <c r="L21" i="27"/>
  <c r="K21" i="27"/>
  <c r="N20" i="27"/>
  <c r="M20" i="27"/>
  <c r="L20" i="27"/>
  <c r="K20" i="27"/>
  <c r="N19" i="27"/>
  <c r="M19" i="27"/>
  <c r="L19" i="27"/>
  <c r="K19" i="27"/>
  <c r="N18" i="27"/>
  <c r="M18" i="27"/>
  <c r="L18" i="27"/>
  <c r="K18" i="27"/>
  <c r="N17" i="27"/>
  <c r="M17" i="27"/>
  <c r="L17" i="27"/>
  <c r="K17" i="27"/>
  <c r="N16" i="27"/>
  <c r="M16" i="27"/>
  <c r="L16" i="27"/>
  <c r="K16" i="27"/>
  <c r="N15" i="27"/>
  <c r="M15" i="27"/>
  <c r="L15" i="27"/>
  <c r="K15" i="27"/>
  <c r="N14" i="27"/>
  <c r="M14" i="27"/>
  <c r="L14" i="27"/>
  <c r="K14" i="27"/>
  <c r="N13" i="27"/>
  <c r="M13" i="27"/>
  <c r="L13" i="27"/>
  <c r="K13" i="27"/>
  <c r="N12" i="27"/>
  <c r="M12" i="27"/>
  <c r="L12" i="27"/>
  <c r="K12" i="27"/>
  <c r="N11" i="27"/>
  <c r="M11" i="27"/>
  <c r="L11" i="27"/>
  <c r="K11" i="27"/>
  <c r="N10" i="27"/>
  <c r="M10" i="27"/>
  <c r="L10" i="27"/>
  <c r="K10" i="27"/>
  <c r="N9" i="27"/>
  <c r="M9" i="27"/>
  <c r="L9" i="27"/>
  <c r="K9" i="27"/>
  <c r="N8" i="27"/>
  <c r="M8" i="27"/>
  <c r="L8" i="27"/>
  <c r="K8" i="27"/>
  <c r="N7" i="27"/>
  <c r="M7" i="27"/>
  <c r="L7" i="27"/>
  <c r="K7" i="27"/>
  <c r="N6" i="27"/>
  <c r="M6" i="27"/>
  <c r="L6" i="27"/>
  <c r="K6" i="27"/>
  <c r="N5" i="27"/>
  <c r="M5" i="27"/>
  <c r="L5" i="27"/>
  <c r="K5" i="27"/>
  <c r="N4" i="27"/>
  <c r="M4" i="27"/>
  <c r="L4" i="27"/>
  <c r="K4" i="27"/>
  <c r="N3" i="27"/>
  <c r="M3" i="27"/>
  <c r="L3" i="27"/>
  <c r="K3" i="27"/>
  <c r="D13" i="19"/>
  <c r="C13" i="19"/>
  <c r="P27" i="13"/>
  <c r="O27" i="13"/>
  <c r="N27" i="13"/>
  <c r="M27" i="13"/>
  <c r="L27" i="13"/>
  <c r="K27" i="13"/>
  <c r="J27" i="13"/>
  <c r="I27" i="13"/>
  <c r="H27" i="13"/>
  <c r="G27" i="13"/>
  <c r="G25" i="13"/>
  <c r="H25" i="13" s="1"/>
  <c r="I25" i="13" s="1"/>
  <c r="J25" i="13" s="1"/>
  <c r="K25" i="13" s="1"/>
  <c r="L25" i="13" s="1"/>
  <c r="M25" i="13" s="1"/>
  <c r="N25" i="13" s="1"/>
  <c r="O25" i="13" s="1"/>
  <c r="P25" i="13" s="1"/>
  <c r="G29" i="13" l="1"/>
  <c r="M402" i="29"/>
  <c r="M361" i="29"/>
  <c r="M362" i="29"/>
  <c r="M363" i="29"/>
  <c r="M394" i="29"/>
  <c r="M400" i="29"/>
  <c r="M403" i="29" s="1"/>
  <c r="N400" i="29" s="1"/>
  <c r="M392" i="29"/>
  <c r="O112" i="27"/>
  <c r="O62" i="27"/>
  <c r="O116" i="27"/>
  <c r="M395" i="29"/>
  <c r="M401" i="29"/>
  <c r="M364" i="29"/>
  <c r="M365" i="29" s="1"/>
  <c r="N362" i="29" s="1"/>
  <c r="M370" i="29"/>
  <c r="M369" i="29"/>
  <c r="M372" i="29"/>
  <c r="N371" i="29" s="1"/>
  <c r="M299" i="29"/>
  <c r="M330" i="29"/>
  <c r="M332" i="29"/>
  <c r="M338" i="29"/>
  <c r="M331" i="29"/>
  <c r="M337" i="29"/>
  <c r="M340" i="29"/>
  <c r="M339" i="29"/>
  <c r="M307" i="29"/>
  <c r="M300" i="29"/>
  <c r="M306" i="29"/>
  <c r="M302" i="29"/>
  <c r="M301" i="29"/>
  <c r="M309" i="29"/>
  <c r="M308" i="29"/>
  <c r="M271" i="29"/>
  <c r="M237" i="29"/>
  <c r="M278" i="29"/>
  <c r="M270" i="29"/>
  <c r="M276" i="29"/>
  <c r="M269" i="29"/>
  <c r="M268" i="29"/>
  <c r="M275" i="29"/>
  <c r="M277" i="29"/>
  <c r="M209" i="29"/>
  <c r="M240" i="29"/>
  <c r="M208" i="29"/>
  <c r="M177" i="29"/>
  <c r="M176" i="29"/>
  <c r="M239" i="29"/>
  <c r="M245" i="29"/>
  <c r="M238" i="29"/>
  <c r="M244" i="29"/>
  <c r="M247" i="29"/>
  <c r="M246" i="29"/>
  <c r="M145" i="29"/>
  <c r="M207" i="29"/>
  <c r="M214" i="29"/>
  <c r="M206" i="29"/>
  <c r="M178" i="29"/>
  <c r="M185" i="29"/>
  <c r="M213" i="29"/>
  <c r="M146" i="29"/>
  <c r="M216" i="29"/>
  <c r="M215" i="29"/>
  <c r="M175" i="29"/>
  <c r="M182" i="29"/>
  <c r="M184" i="29"/>
  <c r="M183" i="29"/>
  <c r="M147" i="29"/>
  <c r="M152" i="29"/>
  <c r="M151" i="29"/>
  <c r="M144" i="29"/>
  <c r="M154" i="29"/>
  <c r="M153" i="29"/>
  <c r="M85" i="29"/>
  <c r="M113" i="29"/>
  <c r="M120" i="29"/>
  <c r="M123" i="29"/>
  <c r="M122" i="29"/>
  <c r="M116" i="29"/>
  <c r="M115" i="29"/>
  <c r="M114" i="29"/>
  <c r="M121" i="29"/>
  <c r="M61" i="29"/>
  <c r="M82" i="29"/>
  <c r="M92" i="29"/>
  <c r="M91" i="29"/>
  <c r="M84" i="29"/>
  <c r="M90" i="29"/>
  <c r="M83" i="29"/>
  <c r="M89" i="29"/>
  <c r="M60" i="29"/>
  <c r="M53" i="29"/>
  <c r="M59" i="29"/>
  <c r="M52" i="29"/>
  <c r="M54" i="29"/>
  <c r="M51" i="29"/>
  <c r="M58" i="29"/>
  <c r="M30" i="29"/>
  <c r="M20" i="29"/>
  <c r="M21" i="29"/>
  <c r="M27" i="29"/>
  <c r="M23" i="29"/>
  <c r="M29" i="29"/>
  <c r="M22" i="29"/>
  <c r="M28" i="29"/>
  <c r="O105" i="27"/>
  <c r="O107" i="27"/>
  <c r="O86" i="27"/>
  <c r="O88" i="27"/>
  <c r="O120" i="27"/>
  <c r="O122" i="27"/>
  <c r="O124" i="27"/>
  <c r="O132" i="27"/>
  <c r="O136" i="27"/>
  <c r="O138" i="27"/>
  <c r="O77" i="27"/>
  <c r="O79" i="27"/>
  <c r="O81" i="27"/>
  <c r="O3" i="27"/>
  <c r="O5" i="27"/>
  <c r="O7" i="27"/>
  <c r="O13" i="27"/>
  <c r="O31" i="27"/>
  <c r="O33" i="27"/>
  <c r="O53" i="27"/>
  <c r="O47" i="27"/>
  <c r="O76" i="27"/>
  <c r="O73" i="27"/>
  <c r="O131" i="27"/>
  <c r="O89" i="27"/>
  <c r="O91" i="27"/>
  <c r="O97" i="27"/>
  <c r="O101" i="27"/>
  <c r="O103" i="27"/>
  <c r="O133" i="27"/>
  <c r="O135" i="27"/>
  <c r="O48" i="27"/>
  <c r="O84" i="27"/>
  <c r="O44" i="27"/>
  <c r="O51" i="27"/>
  <c r="O54" i="27"/>
  <c r="O56" i="27"/>
  <c r="O58" i="27"/>
  <c r="O78" i="27"/>
  <c r="O113" i="27"/>
  <c r="O25" i="27"/>
  <c r="O39" i="27"/>
  <c r="O19" i="27"/>
  <c r="O37" i="27"/>
  <c r="O67" i="27"/>
  <c r="O102" i="27"/>
  <c r="O6" i="27"/>
  <c r="O10" i="27"/>
  <c r="O12" i="27"/>
  <c r="O14" i="27"/>
  <c r="O18" i="27"/>
  <c r="O22" i="27"/>
  <c r="O26" i="27"/>
  <c r="O28" i="27"/>
  <c r="O30" i="27"/>
  <c r="O36" i="27"/>
  <c r="O38" i="27"/>
  <c r="O40" i="27"/>
  <c r="O43" i="27"/>
  <c r="O45" i="27"/>
  <c r="O65" i="27"/>
  <c r="O96" i="27"/>
  <c r="O59" i="27"/>
  <c r="O61" i="27"/>
  <c r="O64" i="27"/>
  <c r="O66" i="27"/>
  <c r="O68" i="27"/>
  <c r="O72" i="27"/>
  <c r="O74" i="27"/>
  <c r="O95" i="27"/>
  <c r="O20" i="27"/>
  <c r="O49" i="27"/>
  <c r="O94" i="27"/>
  <c r="O114" i="27"/>
  <c r="O121" i="27"/>
  <c r="O8" i="27"/>
  <c r="O27" i="27"/>
  <c r="O46" i="27"/>
  <c r="O55" i="27"/>
  <c r="O75" i="27"/>
  <c r="O85" i="27"/>
  <c r="O104" i="27"/>
  <c r="O129" i="27"/>
  <c r="O4" i="27"/>
  <c r="O16" i="27"/>
  <c r="O110" i="27"/>
  <c r="O128" i="27"/>
  <c r="O130" i="27"/>
  <c r="O137" i="27"/>
  <c r="O24" i="27"/>
  <c r="O35" i="27"/>
  <c r="O63" i="27"/>
  <c r="O83" i="27"/>
  <c r="O93" i="27"/>
  <c r="O118" i="27"/>
  <c r="O15" i="27"/>
  <c r="O21" i="27"/>
  <c r="O34" i="27"/>
  <c r="O50" i="27"/>
  <c r="O80" i="27"/>
  <c r="O92" i="27"/>
  <c r="O108" i="27"/>
  <c r="O109" i="27"/>
  <c r="O111" i="27"/>
  <c r="O126" i="27"/>
  <c r="O9" i="27"/>
  <c r="O23" i="27"/>
  <c r="O32" i="27"/>
  <c r="O52" i="27"/>
  <c r="O60" i="27"/>
  <c r="O70" i="27"/>
  <c r="O82" i="27"/>
  <c r="O90" i="27"/>
  <c r="O99" i="27"/>
  <c r="O115" i="27"/>
  <c r="O117" i="27"/>
  <c r="O119" i="27"/>
  <c r="O134" i="27"/>
  <c r="O11" i="27"/>
  <c r="O17" i="27"/>
  <c r="O29" i="27"/>
  <c r="O41" i="27"/>
  <c r="O57" i="27"/>
  <c r="O69" i="27"/>
  <c r="O71" i="27"/>
  <c r="O87" i="27"/>
  <c r="O98" i="27"/>
  <c r="O100" i="27"/>
  <c r="O106" i="27"/>
  <c r="O123" i="27"/>
  <c r="O125" i="27"/>
  <c r="O127" i="27"/>
  <c r="M396" i="29" l="1"/>
  <c r="M334" i="29"/>
  <c r="N330" i="29" s="1"/>
  <c r="M341" i="29"/>
  <c r="N338" i="29" s="1"/>
  <c r="M310" i="29"/>
  <c r="N307" i="29" s="1"/>
  <c r="N394" i="29"/>
  <c r="N393" i="29"/>
  <c r="N395" i="29"/>
  <c r="N401" i="29"/>
  <c r="N392" i="29"/>
  <c r="N399" i="29"/>
  <c r="N402" i="29"/>
  <c r="N368" i="29"/>
  <c r="N369" i="29"/>
  <c r="N370" i="29"/>
  <c r="N331" i="29"/>
  <c r="N361" i="29"/>
  <c r="N363" i="29"/>
  <c r="M272" i="29"/>
  <c r="N271" i="29" s="1"/>
  <c r="M303" i="29"/>
  <c r="N299" i="29" s="1"/>
  <c r="N364" i="29"/>
  <c r="N339" i="29"/>
  <c r="N340" i="29"/>
  <c r="N332" i="29"/>
  <c r="N337" i="29"/>
  <c r="N301" i="29"/>
  <c r="M241" i="29"/>
  <c r="N239" i="29" s="1"/>
  <c r="M210" i="29"/>
  <c r="N206" i="29" s="1"/>
  <c r="M279" i="29"/>
  <c r="N276" i="29" s="1"/>
  <c r="M217" i="29"/>
  <c r="N216" i="29" s="1"/>
  <c r="M186" i="29"/>
  <c r="N183" i="29" s="1"/>
  <c r="M179" i="29"/>
  <c r="N177" i="29" s="1"/>
  <c r="M248" i="29"/>
  <c r="N245" i="29" s="1"/>
  <c r="M148" i="29"/>
  <c r="N147" i="29" s="1"/>
  <c r="M24" i="29"/>
  <c r="N22" i="29" s="1"/>
  <c r="M124" i="29"/>
  <c r="N120" i="29" s="1"/>
  <c r="N185" i="29"/>
  <c r="M117" i="29"/>
  <c r="N114" i="29" s="1"/>
  <c r="M155" i="29"/>
  <c r="N151" i="29" s="1"/>
  <c r="M86" i="29"/>
  <c r="N83" i="29" s="1"/>
  <c r="M55" i="29"/>
  <c r="N52" i="29" s="1"/>
  <c r="M93" i="29"/>
  <c r="N89" i="29" s="1"/>
  <c r="M31" i="29"/>
  <c r="N30" i="29" s="1"/>
  <c r="M62" i="29"/>
  <c r="N60" i="29" s="1"/>
  <c r="O139" i="27"/>
  <c r="N309" i="29" l="1"/>
  <c r="N306" i="29"/>
  <c r="N182" i="29"/>
  <c r="N278" i="29"/>
  <c r="N333" i="29"/>
  <c r="N123" i="29"/>
  <c r="N308" i="29"/>
  <c r="N244" i="29"/>
  <c r="N178" i="29"/>
  <c r="N207" i="29"/>
  <c r="N268" i="29"/>
  <c r="N269" i="29"/>
  <c r="N209" i="29"/>
  <c r="N208" i="29"/>
  <c r="N270" i="29"/>
  <c r="N302" i="29"/>
  <c r="N300" i="29"/>
  <c r="N184" i="29"/>
  <c r="N240" i="29"/>
  <c r="N277" i="29"/>
  <c r="N238" i="29"/>
  <c r="N237" i="29"/>
  <c r="N144" i="29"/>
  <c r="N21" i="29"/>
  <c r="N214" i="29"/>
  <c r="N275" i="29"/>
  <c r="N145" i="29"/>
  <c r="N247" i="29"/>
  <c r="N176" i="29"/>
  <c r="N146" i="29"/>
  <c r="N246" i="29"/>
  <c r="N213" i="29"/>
  <c r="N20" i="29"/>
  <c r="N215" i="29"/>
  <c r="N23" i="29"/>
  <c r="N84" i="29"/>
  <c r="N175" i="29"/>
  <c r="N53" i="29"/>
  <c r="N85" i="29"/>
  <c r="N122" i="29"/>
  <c r="N51" i="29"/>
  <c r="N121" i="29"/>
  <c r="N116" i="29"/>
  <c r="N115" i="29"/>
  <c r="N113" i="29"/>
  <c r="N82" i="29"/>
  <c r="N153" i="29"/>
  <c r="N152" i="29"/>
  <c r="N154" i="29"/>
  <c r="N27" i="29"/>
  <c r="N91" i="29"/>
  <c r="N54" i="29"/>
  <c r="N28" i="29"/>
  <c r="N92" i="29"/>
  <c r="N90" i="29"/>
  <c r="N29" i="29"/>
  <c r="N61" i="29"/>
  <c r="N59" i="29"/>
  <c r="N58" i="29"/>
  <c r="K13" i="19" l="1"/>
  <c r="J13" i="19"/>
  <c r="I13" i="19"/>
  <c r="H13" i="19"/>
  <c r="K16" i="10"/>
  <c r="L16" i="10" s="1"/>
  <c r="B17" i="9"/>
  <c r="B16" i="9"/>
  <c r="P26" i="12"/>
  <c r="O26" i="12"/>
  <c r="N26" i="12"/>
  <c r="M26" i="12"/>
  <c r="L26" i="12"/>
  <c r="K26" i="12"/>
  <c r="J26" i="12"/>
  <c r="I26" i="12"/>
  <c r="H26" i="12"/>
  <c r="G26" i="12"/>
  <c r="F26" i="12"/>
  <c r="G24" i="12"/>
  <c r="H24" i="12" s="1"/>
  <c r="I24" i="12" s="1"/>
  <c r="J24" i="12" s="1"/>
  <c r="K24" i="12" s="1"/>
  <c r="L24" i="12" s="1"/>
  <c r="M24" i="12" s="1"/>
  <c r="N24" i="12" s="1"/>
  <c r="O24" i="12" s="1"/>
  <c r="P24" i="12" s="1"/>
  <c r="B25" i="11"/>
  <c r="B24" i="11"/>
  <c r="P16" i="11"/>
  <c r="O16" i="11"/>
  <c r="N16" i="11"/>
  <c r="M16" i="11"/>
  <c r="L16" i="11"/>
  <c r="K16" i="11"/>
  <c r="J16" i="11"/>
  <c r="I16" i="11"/>
  <c r="H16" i="11"/>
  <c r="G16" i="11"/>
  <c r="F16" i="11"/>
  <c r="G14" i="11"/>
  <c r="H14" i="11" s="1"/>
  <c r="I14" i="11" s="1"/>
  <c r="J14" i="11" s="1"/>
  <c r="K14" i="11" s="1"/>
  <c r="L14" i="11" s="1"/>
  <c r="M14" i="11" s="1"/>
  <c r="N14" i="11" s="1"/>
  <c r="O14" i="11" s="1"/>
  <c r="P14" i="11" s="1"/>
  <c r="P25" i="10"/>
  <c r="O25" i="10"/>
  <c r="N25" i="10"/>
  <c r="M25" i="10"/>
  <c r="L25" i="10"/>
  <c r="K25" i="10"/>
  <c r="J25" i="10"/>
  <c r="I25" i="10"/>
  <c r="H25" i="10"/>
  <c r="G25" i="10"/>
  <c r="F25" i="10"/>
  <c r="G23" i="10"/>
  <c r="H23" i="10" s="1"/>
  <c r="I23" i="10" s="1"/>
  <c r="J23" i="10" s="1"/>
  <c r="K23" i="10" s="1"/>
  <c r="L23" i="10" s="1"/>
  <c r="M23" i="10" s="1"/>
  <c r="N23" i="10" s="1"/>
  <c r="O23" i="10" s="1"/>
  <c r="P23" i="10" s="1"/>
  <c r="P23" i="9"/>
  <c r="O23" i="9"/>
  <c r="N23" i="9"/>
  <c r="M23" i="9"/>
  <c r="L23" i="9"/>
  <c r="K23" i="9"/>
  <c r="J23" i="9"/>
  <c r="I23" i="9"/>
  <c r="H23" i="9"/>
  <c r="G23" i="9"/>
  <c r="F23" i="9"/>
  <c r="G21" i="9"/>
  <c r="H21" i="9" s="1"/>
  <c r="I21" i="9" s="1"/>
  <c r="J21" i="9" s="1"/>
  <c r="K21" i="9" s="1"/>
  <c r="L21" i="9" s="1"/>
  <c r="M21" i="9" s="1"/>
  <c r="N21" i="9" s="1"/>
  <c r="O21" i="9" s="1"/>
  <c r="P21" i="9" s="1"/>
  <c r="P26" i="15"/>
  <c r="O26" i="15"/>
  <c r="N26" i="15"/>
  <c r="M26" i="15"/>
  <c r="L26" i="15"/>
  <c r="K26" i="15"/>
  <c r="J26" i="15"/>
  <c r="I26" i="15"/>
  <c r="H26" i="15"/>
  <c r="G26" i="15"/>
  <c r="F26" i="15"/>
  <c r="G24" i="15"/>
  <c r="H24" i="15" s="1"/>
  <c r="I24" i="15" s="1"/>
  <c r="J24" i="15" s="1"/>
  <c r="K24" i="15" s="1"/>
  <c r="L24" i="15" s="1"/>
  <c r="M24" i="15" s="1"/>
  <c r="N24" i="15" s="1"/>
  <c r="O24" i="15" s="1"/>
  <c r="P24" i="15" s="1"/>
  <c r="P26" i="14"/>
  <c r="O26" i="14"/>
  <c r="N26" i="14"/>
  <c r="M26" i="14"/>
  <c r="L26" i="14"/>
  <c r="K26" i="14"/>
  <c r="J26" i="14"/>
  <c r="I26" i="14"/>
  <c r="H26" i="14"/>
  <c r="G26" i="14"/>
  <c r="F26" i="14"/>
  <c r="G24" i="14"/>
  <c r="H24" i="14" s="1"/>
  <c r="I24" i="14" s="1"/>
  <c r="J24" i="14" s="1"/>
  <c r="K24" i="14" s="1"/>
  <c r="L24" i="14" s="1"/>
  <c r="M24" i="14" s="1"/>
  <c r="N24" i="14" s="1"/>
  <c r="O24" i="14" s="1"/>
  <c r="P24" i="14" s="1"/>
  <c r="G24" i="7"/>
  <c r="H24" i="7" s="1"/>
  <c r="I24" i="7" s="1"/>
  <c r="J24" i="7" s="1"/>
  <c r="K24" i="7" s="1"/>
  <c r="L24" i="7" s="1"/>
  <c r="M24" i="7" s="1"/>
  <c r="N24" i="7" s="1"/>
  <c r="O24" i="7" s="1"/>
  <c r="P24" i="7" s="1"/>
  <c r="P26" i="7"/>
  <c r="O26" i="7"/>
  <c r="N26" i="7"/>
  <c r="M26" i="7"/>
  <c r="L26" i="7"/>
  <c r="K26" i="7"/>
  <c r="J26" i="7"/>
  <c r="I26" i="7"/>
  <c r="H26" i="7"/>
  <c r="G26" i="7"/>
  <c r="F26" i="7"/>
  <c r="G23" i="6"/>
  <c r="H23" i="6" s="1"/>
  <c r="I23" i="6" s="1"/>
  <c r="J23" i="6" s="1"/>
  <c r="K23" i="6" s="1"/>
  <c r="L23" i="6" s="1"/>
  <c r="M23" i="6" s="1"/>
  <c r="N23" i="6" s="1"/>
  <c r="O23" i="6" s="1"/>
  <c r="P23" i="6" s="1"/>
  <c r="P25" i="6"/>
  <c r="O25" i="6"/>
  <c r="N25" i="6"/>
  <c r="M25" i="6"/>
  <c r="L25" i="6"/>
  <c r="K25" i="6"/>
  <c r="J25" i="6"/>
  <c r="I25" i="6"/>
  <c r="H25" i="6"/>
  <c r="G25" i="6"/>
  <c r="F25" i="6"/>
  <c r="H28" i="2"/>
  <c r="H27" i="2"/>
  <c r="L15" i="4"/>
  <c r="K15" i="4"/>
  <c r="J15" i="4"/>
  <c r="I15" i="4"/>
  <c r="H15" i="4"/>
  <c r="G15" i="4"/>
  <c r="F15" i="4"/>
  <c r="E15" i="4"/>
  <c r="D15" i="4"/>
  <c r="C15" i="4"/>
  <c r="P22" i="4"/>
  <c r="O22" i="4"/>
  <c r="N22" i="4"/>
  <c r="M22" i="4"/>
  <c r="L22" i="4"/>
  <c r="K22" i="4"/>
  <c r="J22" i="4"/>
  <c r="I22" i="4"/>
  <c r="H22" i="4"/>
  <c r="G22" i="4"/>
  <c r="F22" i="4"/>
  <c r="G20" i="4"/>
  <c r="H20" i="4" s="1"/>
  <c r="I20" i="4" s="1"/>
  <c r="J20" i="4" s="1"/>
  <c r="K20" i="4" s="1"/>
  <c r="L20" i="4" s="1"/>
  <c r="M20" i="4" s="1"/>
  <c r="N20" i="4" s="1"/>
  <c r="O20" i="4" s="1"/>
  <c r="P20" i="4" s="1"/>
  <c r="C7" i="15"/>
  <c r="D7" i="15" s="1"/>
  <c r="E7" i="15" s="1"/>
  <c r="P6" i="15"/>
  <c r="O6" i="15"/>
  <c r="N6" i="15"/>
  <c r="M6" i="15"/>
  <c r="L6" i="15"/>
  <c r="K6" i="15"/>
  <c r="J6" i="15"/>
  <c r="I6" i="15"/>
  <c r="H6" i="15"/>
  <c r="G6" i="15"/>
  <c r="F6" i="15"/>
  <c r="E6" i="15"/>
  <c r="D6" i="15"/>
  <c r="C6" i="15"/>
  <c r="B6" i="15"/>
  <c r="B8" i="15" s="1"/>
  <c r="B10" i="15" s="1"/>
  <c r="E2" i="15"/>
  <c r="F2" i="15" s="1"/>
  <c r="G2" i="15" s="1"/>
  <c r="H2" i="15" s="1"/>
  <c r="I2" i="15" s="1"/>
  <c r="J2" i="15" s="1"/>
  <c r="K2" i="15" s="1"/>
  <c r="L2" i="15" s="1"/>
  <c r="M2" i="15" s="1"/>
  <c r="C7" i="14"/>
  <c r="C20" i="14" s="1"/>
  <c r="C21" i="14" s="1"/>
  <c r="P6" i="14"/>
  <c r="O6" i="14"/>
  <c r="N6" i="14"/>
  <c r="M6" i="14"/>
  <c r="L6" i="14"/>
  <c r="K6" i="14"/>
  <c r="J6" i="14"/>
  <c r="I6" i="14"/>
  <c r="H6" i="14"/>
  <c r="G6" i="14"/>
  <c r="F6" i="14"/>
  <c r="E6" i="14"/>
  <c r="D6" i="14"/>
  <c r="C6" i="14"/>
  <c r="B6" i="14"/>
  <c r="B8" i="14" s="1"/>
  <c r="B10" i="14" s="1"/>
  <c r="E2" i="14"/>
  <c r="F2" i="14" s="1"/>
  <c r="G2" i="14" s="1"/>
  <c r="H2" i="14" s="1"/>
  <c r="I2" i="14" s="1"/>
  <c r="J2" i="14" s="1"/>
  <c r="K2" i="14" s="1"/>
  <c r="L2" i="14" s="1"/>
  <c r="G28" i="12" l="1"/>
  <c r="G18" i="11"/>
  <c r="G27" i="10"/>
  <c r="G25" i="9"/>
  <c r="G28" i="15"/>
  <c r="G28" i="14"/>
  <c r="G28" i="7"/>
  <c r="G27" i="6"/>
  <c r="G24" i="4"/>
  <c r="C8" i="14"/>
  <c r="C10" i="14" s="1"/>
  <c r="C11" i="14" s="1"/>
  <c r="C15" i="14"/>
  <c r="C16" i="14" s="1"/>
  <c r="C8" i="15"/>
  <c r="C10" i="15" s="1"/>
  <c r="C11" i="15" s="1"/>
  <c r="D8" i="15"/>
  <c r="D10" i="15" s="1"/>
  <c r="E8" i="15"/>
  <c r="E10" i="15" s="1"/>
  <c r="F7" i="15"/>
  <c r="D7" i="14"/>
  <c r="E11" i="15" l="1"/>
  <c r="D11" i="15"/>
  <c r="G7" i="15"/>
  <c r="F8" i="15"/>
  <c r="F10" i="15" s="1"/>
  <c r="D20" i="14"/>
  <c r="D21" i="14" s="1"/>
  <c r="D8" i="14"/>
  <c r="D10" i="14" s="1"/>
  <c r="D11" i="14" s="1"/>
  <c r="E7" i="14"/>
  <c r="D15" i="14"/>
  <c r="D16" i="14" s="1"/>
  <c r="F11" i="15" l="1"/>
  <c r="H7" i="15"/>
  <c r="G8" i="15"/>
  <c r="G10" i="15" s="1"/>
  <c r="F7" i="14"/>
  <c r="E20" i="14"/>
  <c r="E21" i="14" s="1"/>
  <c r="E15" i="14"/>
  <c r="E16" i="14" s="1"/>
  <c r="E8" i="14"/>
  <c r="E10" i="14" s="1"/>
  <c r="E11" i="14" s="1"/>
  <c r="G11" i="15" l="1"/>
  <c r="H19" i="15"/>
  <c r="H20" i="15"/>
  <c r="I7" i="15"/>
  <c r="H8" i="15"/>
  <c r="H10" i="15" s="1"/>
  <c r="F15" i="14"/>
  <c r="F16" i="14" s="1"/>
  <c r="G7" i="14"/>
  <c r="F20" i="14"/>
  <c r="F21" i="14" s="1"/>
  <c r="F8" i="14"/>
  <c r="F10" i="14" s="1"/>
  <c r="F11" i="14" s="1"/>
  <c r="H11" i="15" l="1"/>
  <c r="I19" i="15"/>
  <c r="I20" i="15"/>
  <c r="J7" i="15"/>
  <c r="I8" i="15"/>
  <c r="I10" i="15" s="1"/>
  <c r="H7" i="14"/>
  <c r="G15" i="14"/>
  <c r="G16" i="14" s="1"/>
  <c r="G20" i="14"/>
  <c r="G21" i="14" s="1"/>
  <c r="G8" i="14"/>
  <c r="G10" i="14" s="1"/>
  <c r="G11" i="14" s="1"/>
  <c r="I11" i="15" l="1"/>
  <c r="J19" i="15"/>
  <c r="J20" i="15"/>
  <c r="K7" i="15"/>
  <c r="J8" i="15"/>
  <c r="J10" i="15" s="1"/>
  <c r="J11" i="15" s="1"/>
  <c r="H15" i="14"/>
  <c r="H16" i="14" s="1"/>
  <c r="H20" i="14"/>
  <c r="H21" i="14" s="1"/>
  <c r="I7" i="14"/>
  <c r="H8" i="14"/>
  <c r="H10" i="14" s="1"/>
  <c r="H11" i="14" s="1"/>
  <c r="K19" i="15" l="1"/>
  <c r="K20" i="15"/>
  <c r="L7" i="15"/>
  <c r="K8" i="15"/>
  <c r="K10" i="15" s="1"/>
  <c r="K11" i="15" s="1"/>
  <c r="I15" i="14"/>
  <c r="I16" i="14" s="1"/>
  <c r="I20" i="14"/>
  <c r="I21" i="14" s="1"/>
  <c r="I8" i="14"/>
  <c r="I10" i="14" s="1"/>
  <c r="J7" i="14"/>
  <c r="L19" i="15" l="1"/>
  <c r="L21" i="15" s="1"/>
  <c r="L20" i="15"/>
  <c r="L22" i="15" s="1"/>
  <c r="M7" i="15"/>
  <c r="L8" i="15"/>
  <c r="L10" i="15" s="1"/>
  <c r="L11" i="15" s="1"/>
  <c r="L12" i="15" s="1"/>
  <c r="K7" i="14"/>
  <c r="J20" i="14"/>
  <c r="J21" i="14" s="1"/>
  <c r="J8" i="14"/>
  <c r="J10" i="14" s="1"/>
  <c r="J15" i="14"/>
  <c r="J16" i="14" s="1"/>
  <c r="I11" i="14"/>
  <c r="M8" i="15" l="1"/>
  <c r="M10" i="15" s="1"/>
  <c r="M11" i="15" s="1"/>
  <c r="N7" i="15"/>
  <c r="J11" i="14"/>
  <c r="K15" i="14"/>
  <c r="K16" i="14" s="1"/>
  <c r="K20" i="14"/>
  <c r="K21" i="14" s="1"/>
  <c r="K22" i="14" s="1"/>
  <c r="L7" i="14"/>
  <c r="K8" i="14"/>
  <c r="K10" i="14" s="1"/>
  <c r="K17" i="14" l="1"/>
  <c r="L17" i="14"/>
  <c r="M17" i="14"/>
  <c r="N8" i="15"/>
  <c r="N10" i="15" s="1"/>
  <c r="N11" i="15" s="1"/>
  <c r="O7" i="15"/>
  <c r="K11" i="14"/>
  <c r="L8" i="14"/>
  <c r="L10" i="14" s="1"/>
  <c r="M7" i="14"/>
  <c r="P7" i="15" l="1"/>
  <c r="P8" i="15" s="1"/>
  <c r="P10" i="15" s="1"/>
  <c r="O8" i="15"/>
  <c r="O10" i="15" s="1"/>
  <c r="O11" i="15" s="1"/>
  <c r="N7" i="14"/>
  <c r="M8" i="14"/>
  <c r="M10" i="14" s="1"/>
  <c r="L11" i="14"/>
  <c r="L12" i="14" s="1"/>
  <c r="P11" i="15" l="1"/>
  <c r="O7" i="14"/>
  <c r="N8" i="14"/>
  <c r="N10" i="14" s="1"/>
  <c r="M11" i="14"/>
  <c r="N11" i="14" l="1"/>
  <c r="P7" i="14"/>
  <c r="P8" i="14" s="1"/>
  <c r="P10" i="14" s="1"/>
  <c r="O8" i="14"/>
  <c r="O10" i="14" s="1"/>
  <c r="O11" i="14" l="1"/>
  <c r="P11" i="14"/>
  <c r="C7" i="13" l="1"/>
  <c r="D7" i="13" s="1"/>
  <c r="P6" i="13"/>
  <c r="O6" i="13"/>
  <c r="N6" i="13"/>
  <c r="M6" i="13"/>
  <c r="L6" i="13"/>
  <c r="K6" i="13"/>
  <c r="J6" i="13"/>
  <c r="I6" i="13"/>
  <c r="H6" i="13"/>
  <c r="G6" i="13"/>
  <c r="F6" i="13"/>
  <c r="E6" i="13"/>
  <c r="D6" i="13"/>
  <c r="C6" i="13"/>
  <c r="B6" i="13"/>
  <c r="B8" i="13" s="1"/>
  <c r="E2" i="13"/>
  <c r="F2" i="13" s="1"/>
  <c r="G2" i="13" s="1"/>
  <c r="H2" i="13" s="1"/>
  <c r="I2" i="13" s="1"/>
  <c r="J2" i="13" s="1"/>
  <c r="K2" i="13" s="1"/>
  <c r="L2" i="13" s="1"/>
  <c r="M2" i="13" s="1"/>
  <c r="C7" i="12"/>
  <c r="D7" i="12" s="1"/>
  <c r="E7" i="12" s="1"/>
  <c r="F7" i="12" s="1"/>
  <c r="G7" i="12" s="1"/>
  <c r="P6" i="12"/>
  <c r="O6" i="12"/>
  <c r="N6" i="12"/>
  <c r="M6" i="12"/>
  <c r="L6" i="12"/>
  <c r="K6" i="12"/>
  <c r="J6" i="12"/>
  <c r="I6" i="12"/>
  <c r="H6" i="12"/>
  <c r="G6" i="12"/>
  <c r="F6" i="12"/>
  <c r="E6" i="12"/>
  <c r="D6" i="12"/>
  <c r="C6" i="12"/>
  <c r="C8" i="12" s="1"/>
  <c r="C10" i="12" s="1"/>
  <c r="B6" i="12"/>
  <c r="B8" i="12" s="1"/>
  <c r="B10" i="12" s="1"/>
  <c r="F2" i="12"/>
  <c r="G2" i="12" s="1"/>
  <c r="H2" i="12" s="1"/>
  <c r="I2" i="12" s="1"/>
  <c r="J2" i="12" s="1"/>
  <c r="K2" i="12" s="1"/>
  <c r="L2" i="12" s="1"/>
  <c r="M2" i="12" s="1"/>
  <c r="E2" i="12"/>
  <c r="C7" i="11"/>
  <c r="P6" i="11"/>
  <c r="O6" i="11"/>
  <c r="N6" i="11"/>
  <c r="M6" i="11"/>
  <c r="L6" i="11"/>
  <c r="K6" i="11"/>
  <c r="J6" i="11"/>
  <c r="I6" i="11"/>
  <c r="H6" i="11"/>
  <c r="G6" i="11"/>
  <c r="F6" i="11"/>
  <c r="E6" i="11"/>
  <c r="D6" i="11"/>
  <c r="C6" i="11"/>
  <c r="B6" i="11"/>
  <c r="B8" i="11" s="1"/>
  <c r="B10" i="11" s="1"/>
  <c r="E2" i="11"/>
  <c r="F2" i="11" s="1"/>
  <c r="G2" i="11" s="1"/>
  <c r="H2" i="11" s="1"/>
  <c r="I2" i="11" s="1"/>
  <c r="J2" i="11" s="1"/>
  <c r="K2" i="11" s="1"/>
  <c r="L2" i="11" s="1"/>
  <c r="M2" i="11" s="1"/>
  <c r="C7" i="10"/>
  <c r="D7" i="10" s="1"/>
  <c r="E7" i="10" s="1"/>
  <c r="F7" i="10" s="1"/>
  <c r="G7" i="10" s="1"/>
  <c r="G18" i="10" s="1"/>
  <c r="P6" i="10"/>
  <c r="O6" i="10"/>
  <c r="N6" i="10"/>
  <c r="M6" i="10"/>
  <c r="L6" i="10"/>
  <c r="K6" i="10"/>
  <c r="J6" i="10"/>
  <c r="I6" i="10"/>
  <c r="H6" i="10"/>
  <c r="G6" i="10"/>
  <c r="F6" i="10"/>
  <c r="E6" i="10"/>
  <c r="D6" i="10"/>
  <c r="C6" i="10"/>
  <c r="B6" i="10"/>
  <c r="B8" i="10" s="1"/>
  <c r="B10" i="10" s="1"/>
  <c r="E2" i="10"/>
  <c r="F2" i="10" s="1"/>
  <c r="G2" i="10" s="1"/>
  <c r="H2" i="10" s="1"/>
  <c r="I2" i="10" s="1"/>
  <c r="J2" i="10" s="1"/>
  <c r="K2" i="10" s="1"/>
  <c r="L2" i="10" s="1"/>
  <c r="M2" i="10" s="1"/>
  <c r="N2" i="10" s="1"/>
  <c r="O2" i="10" s="1"/>
  <c r="P2" i="10" s="1"/>
  <c r="C7" i="9"/>
  <c r="C17" i="9" s="1"/>
  <c r="P6" i="9"/>
  <c r="O6" i="9"/>
  <c r="N6" i="9"/>
  <c r="M6" i="9"/>
  <c r="L6" i="9"/>
  <c r="K6" i="9"/>
  <c r="J6" i="9"/>
  <c r="I6" i="9"/>
  <c r="H6" i="9"/>
  <c r="G6" i="9"/>
  <c r="F6" i="9"/>
  <c r="E6" i="9"/>
  <c r="D6" i="9"/>
  <c r="C6" i="9"/>
  <c r="B6" i="9"/>
  <c r="B8" i="9" s="1"/>
  <c r="B10" i="9" s="1"/>
  <c r="E2" i="9"/>
  <c r="F2" i="9" s="1"/>
  <c r="G2" i="9" s="1"/>
  <c r="H2" i="9" s="1"/>
  <c r="I2" i="9" s="1"/>
  <c r="J2" i="9" s="1"/>
  <c r="K2" i="9" s="1"/>
  <c r="L2" i="9" s="1"/>
  <c r="M2" i="9" s="1"/>
  <c r="N2" i="9" s="1"/>
  <c r="O2" i="9" s="1"/>
  <c r="C7" i="7"/>
  <c r="D7" i="7" s="1"/>
  <c r="P6" i="7"/>
  <c r="O6" i="7"/>
  <c r="N6" i="7"/>
  <c r="M6" i="7"/>
  <c r="L6" i="7"/>
  <c r="K6" i="7"/>
  <c r="J6" i="7"/>
  <c r="I6" i="7"/>
  <c r="H6" i="7"/>
  <c r="G6" i="7"/>
  <c r="F6" i="7"/>
  <c r="E6" i="7"/>
  <c r="D6" i="7"/>
  <c r="C6" i="7"/>
  <c r="B6" i="7"/>
  <c r="B8" i="7" s="1"/>
  <c r="B10" i="7" s="1"/>
  <c r="E2" i="7"/>
  <c r="F2" i="7" s="1"/>
  <c r="G2" i="7" s="1"/>
  <c r="H2" i="7" s="1"/>
  <c r="I2" i="7" s="1"/>
  <c r="J2" i="7" s="1"/>
  <c r="K2" i="7" s="1"/>
  <c r="L2" i="7" s="1"/>
  <c r="M2" i="7" s="1"/>
  <c r="C8" i="11" l="1"/>
  <c r="C10" i="11" s="1"/>
  <c r="D8" i="12"/>
  <c r="D10" i="12" s="1"/>
  <c r="D7" i="11"/>
  <c r="C25" i="11"/>
  <c r="C24" i="11"/>
  <c r="D8" i="11"/>
  <c r="D10" i="11" s="1"/>
  <c r="C8" i="10"/>
  <c r="C10" i="10" s="1"/>
  <c r="C11" i="10" s="1"/>
  <c r="E8" i="10"/>
  <c r="E10" i="10" s="1"/>
  <c r="F8" i="10"/>
  <c r="F10" i="10" s="1"/>
  <c r="D8" i="10"/>
  <c r="D10" i="10" s="1"/>
  <c r="D11" i="10" s="1"/>
  <c r="D7" i="9"/>
  <c r="D8" i="9" s="1"/>
  <c r="D10" i="9" s="1"/>
  <c r="C16" i="9"/>
  <c r="C8" i="9"/>
  <c r="C10" i="9" s="1"/>
  <c r="C11" i="9" s="1"/>
  <c r="C8" i="13"/>
  <c r="C10" i="13" s="1"/>
  <c r="C11" i="13" s="1"/>
  <c r="C8" i="7"/>
  <c r="C10" i="7" s="1"/>
  <c r="C11" i="7" s="1"/>
  <c r="E7" i="13"/>
  <c r="F7" i="13" s="1"/>
  <c r="D8" i="13"/>
  <c r="D10" i="13" s="1"/>
  <c r="E8" i="12"/>
  <c r="E10" i="12" s="1"/>
  <c r="F8" i="12"/>
  <c r="F10" i="12" s="1"/>
  <c r="H7" i="12"/>
  <c r="I7" i="12" s="1"/>
  <c r="G8" i="12"/>
  <c r="G10" i="12" s="1"/>
  <c r="C11" i="12"/>
  <c r="D11" i="12" s="1"/>
  <c r="C11" i="11"/>
  <c r="D11" i="11" s="1"/>
  <c r="H7" i="10"/>
  <c r="H18" i="10" s="1"/>
  <c r="G8" i="10"/>
  <c r="G10" i="10" s="1"/>
  <c r="E7" i="7"/>
  <c r="D8" i="7"/>
  <c r="D10" i="7" s="1"/>
  <c r="E11" i="10" l="1"/>
  <c r="F11" i="10" s="1"/>
  <c r="D11" i="13"/>
  <c r="J7" i="12"/>
  <c r="I19" i="12"/>
  <c r="I20" i="12"/>
  <c r="E7" i="11"/>
  <c r="D24" i="11"/>
  <c r="D25" i="11"/>
  <c r="E7" i="9"/>
  <c r="E17" i="9" s="1"/>
  <c r="D11" i="9"/>
  <c r="D16" i="9"/>
  <c r="D17" i="9"/>
  <c r="E19" i="7"/>
  <c r="E20" i="7"/>
  <c r="G7" i="13"/>
  <c r="F18" i="13"/>
  <c r="F19" i="13"/>
  <c r="G8" i="13"/>
  <c r="G10" i="13" s="1"/>
  <c r="F8" i="13"/>
  <c r="F10" i="13" s="1"/>
  <c r="E8" i="13"/>
  <c r="E10" i="13" s="1"/>
  <c r="E11" i="13" s="1"/>
  <c r="I8" i="12"/>
  <c r="I10" i="12" s="1"/>
  <c r="H8" i="12"/>
  <c r="H10" i="12" s="1"/>
  <c r="J8" i="12"/>
  <c r="J10" i="12" s="1"/>
  <c r="E11" i="12"/>
  <c r="F11" i="12" s="1"/>
  <c r="G11" i="12" s="1"/>
  <c r="G11" i="10"/>
  <c r="I7" i="10"/>
  <c r="H8" i="10"/>
  <c r="H10" i="10" s="1"/>
  <c r="D11" i="7"/>
  <c r="F7" i="7"/>
  <c r="E8" i="7"/>
  <c r="E10" i="7" s="1"/>
  <c r="E11" i="7" s="1"/>
  <c r="I18" i="10" l="1"/>
  <c r="I19" i="10"/>
  <c r="K7" i="12"/>
  <c r="J20" i="12"/>
  <c r="J19" i="12"/>
  <c r="F7" i="11"/>
  <c r="E25" i="11"/>
  <c r="E24" i="11"/>
  <c r="E8" i="11"/>
  <c r="E10" i="11" s="1"/>
  <c r="E11" i="11" s="1"/>
  <c r="F7" i="9"/>
  <c r="F16" i="9" s="1"/>
  <c r="E16" i="9"/>
  <c r="E8" i="9"/>
  <c r="E10" i="9" s="1"/>
  <c r="E11" i="9" s="1"/>
  <c r="F11" i="13"/>
  <c r="H7" i="13"/>
  <c r="G19" i="13"/>
  <c r="G18" i="13"/>
  <c r="H11" i="12"/>
  <c r="I11" i="12" s="1"/>
  <c r="J11" i="12" s="1"/>
  <c r="H11" i="10"/>
  <c r="J7" i="10"/>
  <c r="I8" i="10"/>
  <c r="I10" i="10" s="1"/>
  <c r="I11" i="10" s="1"/>
  <c r="G7" i="7"/>
  <c r="F8" i="7"/>
  <c r="F10" i="7" s="1"/>
  <c r="F11" i="7" s="1"/>
  <c r="J18" i="10" l="1"/>
  <c r="J19" i="10"/>
  <c r="G7" i="9"/>
  <c r="H7" i="9" s="1"/>
  <c r="F17" i="9"/>
  <c r="F8" i="9"/>
  <c r="F10" i="9" s="1"/>
  <c r="F11" i="9" s="1"/>
  <c r="G11" i="13"/>
  <c r="K20" i="12"/>
  <c r="K19" i="12"/>
  <c r="K8" i="12"/>
  <c r="K10" i="12" s="1"/>
  <c r="K11" i="12" s="1"/>
  <c r="L7" i="12"/>
  <c r="G7" i="11"/>
  <c r="F25" i="11"/>
  <c r="F24" i="11"/>
  <c r="F8" i="11"/>
  <c r="F10" i="11" s="1"/>
  <c r="F11" i="11" s="1"/>
  <c r="G16" i="9"/>
  <c r="G17" i="9"/>
  <c r="G20" i="7"/>
  <c r="G19" i="7"/>
  <c r="I7" i="13"/>
  <c r="H18" i="13"/>
  <c r="H19" i="13"/>
  <c r="H8" i="13"/>
  <c r="H10" i="13" s="1"/>
  <c r="H11" i="13" s="1"/>
  <c r="K7" i="10"/>
  <c r="J8" i="10"/>
  <c r="J10" i="10" s="1"/>
  <c r="J11" i="10" s="1"/>
  <c r="G8" i="9"/>
  <c r="G10" i="9" s="1"/>
  <c r="G11" i="9" s="1"/>
  <c r="H7" i="7"/>
  <c r="G8" i="7"/>
  <c r="G10" i="7" s="1"/>
  <c r="G11" i="7" s="1"/>
  <c r="K18" i="10" l="1"/>
  <c r="K19" i="10"/>
  <c r="L20" i="12"/>
  <c r="L21" i="12" s="1"/>
  <c r="L19" i="12"/>
  <c r="L22" i="12" s="1"/>
  <c r="M7" i="12"/>
  <c r="L8" i="12"/>
  <c r="L10" i="12" s="1"/>
  <c r="L11" i="12" s="1"/>
  <c r="L12" i="12" s="1"/>
  <c r="G25" i="11"/>
  <c r="G24" i="11"/>
  <c r="H7" i="11"/>
  <c r="G8" i="11"/>
  <c r="G10" i="11" s="1"/>
  <c r="G11" i="11" s="1"/>
  <c r="H16" i="9"/>
  <c r="H17" i="9"/>
  <c r="H19" i="7"/>
  <c r="H20" i="7"/>
  <c r="I18" i="13"/>
  <c r="I19" i="13"/>
  <c r="J7" i="13"/>
  <c r="I8" i="13"/>
  <c r="I10" i="13" s="1"/>
  <c r="I11" i="13" s="1"/>
  <c r="L7" i="10"/>
  <c r="K8" i="10"/>
  <c r="K10" i="10" s="1"/>
  <c r="K11" i="10" s="1"/>
  <c r="H8" i="9"/>
  <c r="H10" i="9" s="1"/>
  <c r="H11" i="9" s="1"/>
  <c r="I7" i="9"/>
  <c r="I7" i="7"/>
  <c r="H8" i="7"/>
  <c r="H10" i="7" s="1"/>
  <c r="H11" i="7" s="1"/>
  <c r="L18" i="10" l="1"/>
  <c r="L20" i="10" s="1"/>
  <c r="L19" i="10"/>
  <c r="L21" i="10" s="1"/>
  <c r="N7" i="12"/>
  <c r="M8" i="12"/>
  <c r="M10" i="12" s="1"/>
  <c r="M11" i="12" s="1"/>
  <c r="H25" i="11"/>
  <c r="H24" i="11"/>
  <c r="H8" i="11"/>
  <c r="H10" i="11" s="1"/>
  <c r="H11" i="11" s="1"/>
  <c r="I7" i="11"/>
  <c r="I16" i="9"/>
  <c r="I17" i="9"/>
  <c r="I19" i="7"/>
  <c r="I20" i="7"/>
  <c r="J18" i="13"/>
  <c r="J19" i="13"/>
  <c r="J8" i="13"/>
  <c r="J10" i="13" s="1"/>
  <c r="J11" i="13" s="1"/>
  <c r="K7" i="13"/>
  <c r="M7" i="10"/>
  <c r="L8" i="10"/>
  <c r="L10" i="10" s="1"/>
  <c r="L11" i="10" s="1"/>
  <c r="L12" i="10" s="1"/>
  <c r="J7" i="9"/>
  <c r="I8" i="9"/>
  <c r="I10" i="9" s="1"/>
  <c r="I11" i="9" s="1"/>
  <c r="J7" i="7"/>
  <c r="I8" i="7"/>
  <c r="I10" i="7" s="1"/>
  <c r="I11" i="7" s="1"/>
  <c r="O7" i="12" l="1"/>
  <c r="N8" i="12"/>
  <c r="N10" i="12" s="1"/>
  <c r="N11" i="12" s="1"/>
  <c r="I25" i="11"/>
  <c r="I24" i="11"/>
  <c r="I8" i="11"/>
  <c r="I10" i="11" s="1"/>
  <c r="I11" i="11" s="1"/>
  <c r="J7" i="11"/>
  <c r="J16" i="9"/>
  <c r="J17" i="9"/>
  <c r="J19" i="7"/>
  <c r="J21" i="7" s="1"/>
  <c r="J20" i="7"/>
  <c r="J22" i="7" s="1"/>
  <c r="K19" i="13"/>
  <c r="K18" i="13"/>
  <c r="K8" i="13"/>
  <c r="K10" i="13" s="1"/>
  <c r="K11" i="13" s="1"/>
  <c r="L7" i="13"/>
  <c r="N7" i="10"/>
  <c r="M8" i="10"/>
  <c r="M10" i="10" s="1"/>
  <c r="M11" i="10" s="1"/>
  <c r="K7" i="9"/>
  <c r="J8" i="9"/>
  <c r="J10" i="9" s="1"/>
  <c r="J11" i="9" s="1"/>
  <c r="K7" i="7"/>
  <c r="J8" i="7"/>
  <c r="J10" i="7" s="1"/>
  <c r="J11" i="7" s="1"/>
  <c r="O8" i="12" l="1"/>
  <c r="O10" i="12" s="1"/>
  <c r="O11" i="12" s="1"/>
  <c r="P7" i="12"/>
  <c r="P8" i="12" s="1"/>
  <c r="P10" i="12" s="1"/>
  <c r="P11" i="12" s="1"/>
  <c r="J25" i="11"/>
  <c r="J24" i="11"/>
  <c r="K7" i="11"/>
  <c r="J8" i="11"/>
  <c r="J10" i="11" s="1"/>
  <c r="J11" i="11" s="1"/>
  <c r="K16" i="9"/>
  <c r="K18" i="9" s="1"/>
  <c r="K17" i="9"/>
  <c r="K19" i="9" s="1"/>
  <c r="L18" i="13"/>
  <c r="L21" i="13" s="1"/>
  <c r="L19" i="13"/>
  <c r="L22" i="13" s="1"/>
  <c r="L8" i="13"/>
  <c r="L10" i="13" s="1"/>
  <c r="L11" i="13" s="1"/>
  <c r="L12" i="13" s="1"/>
  <c r="M7" i="13"/>
  <c r="O7" i="10"/>
  <c r="N8" i="10"/>
  <c r="N10" i="10" s="1"/>
  <c r="N11" i="10" s="1"/>
  <c r="L7" i="9"/>
  <c r="K8" i="9"/>
  <c r="K10" i="9" s="1"/>
  <c r="K11" i="9" s="1"/>
  <c r="L7" i="7"/>
  <c r="K8" i="7"/>
  <c r="K10" i="7" s="1"/>
  <c r="K11" i="7" s="1"/>
  <c r="M21" i="13" l="1"/>
  <c r="K24" i="11"/>
  <c r="K25" i="11"/>
  <c r="L7" i="11"/>
  <c r="K8" i="11"/>
  <c r="K10" i="11" s="1"/>
  <c r="K11" i="11" s="1"/>
  <c r="N7" i="13"/>
  <c r="M8" i="13"/>
  <c r="M10" i="13" s="1"/>
  <c r="M11" i="13" s="1"/>
  <c r="P7" i="10"/>
  <c r="P8" i="10" s="1"/>
  <c r="P10" i="10" s="1"/>
  <c r="O8" i="10"/>
  <c r="O10" i="10" s="1"/>
  <c r="O11" i="10" s="1"/>
  <c r="M7" i="9"/>
  <c r="L8" i="9"/>
  <c r="L10" i="9" s="1"/>
  <c r="L11" i="9" s="1"/>
  <c r="L12" i="9" s="1"/>
  <c r="L8" i="7"/>
  <c r="L10" i="7" s="1"/>
  <c r="L11" i="7" s="1"/>
  <c r="L12" i="7" s="1"/>
  <c r="M7" i="7"/>
  <c r="L8" i="11" l="1"/>
  <c r="L10" i="11" s="1"/>
  <c r="L11" i="11" s="1"/>
  <c r="L12" i="11" s="1"/>
  <c r="M7" i="11"/>
  <c r="N8" i="13"/>
  <c r="N10" i="13" s="1"/>
  <c r="N11" i="13" s="1"/>
  <c r="O7" i="13"/>
  <c r="P11" i="10"/>
  <c r="N7" i="9"/>
  <c r="M8" i="9"/>
  <c r="M10" i="9" s="1"/>
  <c r="M11" i="9" s="1"/>
  <c r="M8" i="7"/>
  <c r="M10" i="7" s="1"/>
  <c r="M11" i="7" s="1"/>
  <c r="N7" i="7"/>
  <c r="N7" i="11" l="1"/>
  <c r="M8" i="11"/>
  <c r="M10" i="11" s="1"/>
  <c r="M11" i="11" s="1"/>
  <c r="P7" i="13"/>
  <c r="P8" i="13" s="1"/>
  <c r="P10" i="13" s="1"/>
  <c r="O8" i="13"/>
  <c r="O10" i="13" s="1"/>
  <c r="O11" i="13" s="1"/>
  <c r="N8" i="9"/>
  <c r="N10" i="9" s="1"/>
  <c r="N11" i="9" s="1"/>
  <c r="O7" i="9"/>
  <c r="O7" i="7"/>
  <c r="N8" i="7"/>
  <c r="N10" i="7" s="1"/>
  <c r="N11" i="7" s="1"/>
  <c r="N8" i="11" l="1"/>
  <c r="N10" i="11" s="1"/>
  <c r="N11" i="11" s="1"/>
  <c r="O7" i="11"/>
  <c r="P11" i="13"/>
  <c r="O8" i="9"/>
  <c r="O10" i="9" s="1"/>
  <c r="O11" i="9" s="1"/>
  <c r="P7" i="9"/>
  <c r="P7" i="7"/>
  <c r="P8" i="7" s="1"/>
  <c r="P10" i="7" s="1"/>
  <c r="O8" i="7"/>
  <c r="O10" i="7" s="1"/>
  <c r="O11" i="7" s="1"/>
  <c r="O8" i="11" l="1"/>
  <c r="O10" i="11" s="1"/>
  <c r="O11" i="11" s="1"/>
  <c r="P7" i="11"/>
  <c r="P8" i="11" s="1"/>
  <c r="P10" i="11" s="1"/>
  <c r="P11" i="11" s="1"/>
  <c r="P8" i="9"/>
  <c r="P10" i="9" s="1"/>
  <c r="P11" i="9" s="1"/>
  <c r="P11" i="7"/>
  <c r="C7" i="6" l="1"/>
  <c r="D7" i="6" s="1"/>
  <c r="E7" i="6" s="1"/>
  <c r="F7" i="6" s="1"/>
  <c r="P6" i="6"/>
  <c r="O6" i="6"/>
  <c r="N6" i="6"/>
  <c r="M6" i="6"/>
  <c r="L6" i="6"/>
  <c r="K6" i="6"/>
  <c r="J6" i="6"/>
  <c r="I6" i="6"/>
  <c r="H6" i="6"/>
  <c r="G6" i="6"/>
  <c r="F6" i="6"/>
  <c r="E6" i="6"/>
  <c r="D6" i="6"/>
  <c r="C6" i="6"/>
  <c r="C8" i="6" s="1"/>
  <c r="C10" i="6" s="1"/>
  <c r="B6" i="6"/>
  <c r="B8" i="6" s="1"/>
  <c r="B10" i="6" s="1"/>
  <c r="E2" i="6"/>
  <c r="F2" i="6" s="1"/>
  <c r="G2" i="6" s="1"/>
  <c r="H2" i="6" s="1"/>
  <c r="I2" i="6" s="1"/>
  <c r="J2" i="6" s="1"/>
  <c r="K2" i="6" s="1"/>
  <c r="L2" i="6" s="1"/>
  <c r="M2" i="6" s="1"/>
  <c r="G7" i="6" l="1"/>
  <c r="F8" i="6"/>
  <c r="F10" i="6" s="1"/>
  <c r="D8" i="6"/>
  <c r="D10" i="6" s="1"/>
  <c r="C11" i="6"/>
  <c r="E8" i="6"/>
  <c r="E10" i="6" s="1"/>
  <c r="E11" i="6" s="1"/>
  <c r="F11" i="6" l="1"/>
  <c r="G19" i="6"/>
  <c r="G18" i="6"/>
  <c r="H7" i="6"/>
  <c r="G8" i="6"/>
  <c r="G10" i="6" s="1"/>
  <c r="G11" i="6" s="1"/>
  <c r="D11" i="6"/>
  <c r="C7" i="4"/>
  <c r="P6" i="4"/>
  <c r="O6" i="4"/>
  <c r="N6" i="4"/>
  <c r="M6" i="4"/>
  <c r="L6" i="4"/>
  <c r="K6" i="4"/>
  <c r="J6" i="4"/>
  <c r="I6" i="4"/>
  <c r="H6" i="4"/>
  <c r="G6" i="4"/>
  <c r="F6" i="4"/>
  <c r="E6" i="4"/>
  <c r="D6" i="4"/>
  <c r="C6" i="4"/>
  <c r="B6" i="4"/>
  <c r="B8" i="4" s="1"/>
  <c r="B10" i="4" s="1"/>
  <c r="E2" i="4"/>
  <c r="F2" i="4" s="1"/>
  <c r="G2" i="4" s="1"/>
  <c r="H2" i="4" s="1"/>
  <c r="I2" i="4" s="1"/>
  <c r="J2" i="4" s="1"/>
  <c r="K2" i="4" s="1"/>
  <c r="L2" i="4" s="1"/>
  <c r="M2" i="4" s="1"/>
  <c r="N2" i="4" s="1"/>
  <c r="O2" i="4" s="1"/>
  <c r="I7" i="2"/>
  <c r="P6" i="2"/>
  <c r="O6" i="2"/>
  <c r="N6" i="2"/>
  <c r="M6" i="2"/>
  <c r="L6" i="2"/>
  <c r="K6" i="2"/>
  <c r="J6" i="2"/>
  <c r="I6" i="2"/>
  <c r="H6" i="2"/>
  <c r="I2" i="2"/>
  <c r="J2" i="2" s="1"/>
  <c r="K2" i="2" s="1"/>
  <c r="L2" i="2" s="1"/>
  <c r="M2" i="2" s="1"/>
  <c r="J7" i="2" l="1"/>
  <c r="I27" i="2"/>
  <c r="I28" i="2"/>
  <c r="C16" i="4"/>
  <c r="C8" i="4"/>
  <c r="C10" i="4" s="1"/>
  <c r="D7" i="4"/>
  <c r="D16" i="4" s="1"/>
  <c r="H19" i="6"/>
  <c r="I7" i="6"/>
  <c r="H18" i="6"/>
  <c r="H8" i="6"/>
  <c r="H10" i="6" s="1"/>
  <c r="H11" i="6" s="1"/>
  <c r="I8" i="2"/>
  <c r="I10" i="2" s="1"/>
  <c r="J8" i="2"/>
  <c r="J10" i="2" s="1"/>
  <c r="H8" i="2"/>
  <c r="H10" i="2" s="1"/>
  <c r="K7" i="2" l="1"/>
  <c r="J27" i="2"/>
  <c r="J28" i="2"/>
  <c r="E7" i="4"/>
  <c r="E16" i="4" s="1"/>
  <c r="D8" i="4"/>
  <c r="D10" i="4" s="1"/>
  <c r="D11" i="4" s="1"/>
  <c r="I19" i="6"/>
  <c r="J7" i="6"/>
  <c r="I18" i="6"/>
  <c r="I8" i="6"/>
  <c r="I10" i="6" s="1"/>
  <c r="I11" i="6" s="1"/>
  <c r="I11" i="2"/>
  <c r="J11" i="2" s="1"/>
  <c r="L7" i="2" l="1"/>
  <c r="K28" i="2"/>
  <c r="K27" i="2"/>
  <c r="K8" i="2"/>
  <c r="K10" i="2" s="1"/>
  <c r="K11" i="2" s="1"/>
  <c r="E8" i="4"/>
  <c r="E10" i="4" s="1"/>
  <c r="E11" i="4" s="1"/>
  <c r="F7" i="4"/>
  <c r="F16" i="4" s="1"/>
  <c r="K7" i="6"/>
  <c r="J18" i="6"/>
  <c r="J19" i="6"/>
  <c r="J8" i="6"/>
  <c r="J10" i="6" s="1"/>
  <c r="J11" i="6" s="1"/>
  <c r="M7" i="2" l="1"/>
  <c r="L28" i="2"/>
  <c r="L27" i="2"/>
  <c r="L8" i="2"/>
  <c r="L10" i="2" s="1"/>
  <c r="L11" i="2" s="1"/>
  <c r="L12" i="2" s="1"/>
  <c r="G7" i="4"/>
  <c r="G16" i="4" s="1"/>
  <c r="F8" i="4"/>
  <c r="F10" i="4" s="1"/>
  <c r="F11" i="4" s="1"/>
  <c r="L7" i="6"/>
  <c r="K8" i="6"/>
  <c r="K10" i="6" s="1"/>
  <c r="K11" i="6" s="1"/>
  <c r="K18" i="6"/>
  <c r="K20" i="6" s="1"/>
  <c r="K19" i="6"/>
  <c r="K21" i="6" s="1"/>
  <c r="N20" i="6" l="1"/>
  <c r="M20" i="6"/>
  <c r="L20" i="6"/>
  <c r="N7" i="2"/>
  <c r="M8" i="2"/>
  <c r="M10" i="2" s="1"/>
  <c r="M11" i="2" s="1"/>
  <c r="H7" i="4"/>
  <c r="H16" i="4" s="1"/>
  <c r="G8" i="4"/>
  <c r="G10" i="4" s="1"/>
  <c r="G11" i="4" s="1"/>
  <c r="M7" i="6"/>
  <c r="L8" i="6"/>
  <c r="L10" i="6" s="1"/>
  <c r="L11" i="6" s="1"/>
  <c r="L12" i="6" s="1"/>
  <c r="O7" i="2" l="1"/>
  <c r="N8" i="2"/>
  <c r="N10" i="2" s="1"/>
  <c r="N11" i="2" s="1"/>
  <c r="H8" i="4"/>
  <c r="I7" i="4"/>
  <c r="I16" i="4" s="1"/>
  <c r="N7" i="6"/>
  <c r="M8" i="6"/>
  <c r="M10" i="6" s="1"/>
  <c r="M11" i="6" s="1"/>
  <c r="P7" i="2" l="1"/>
  <c r="P8" i="2" s="1"/>
  <c r="P10" i="2" s="1"/>
  <c r="O8" i="2"/>
  <c r="O10" i="2" s="1"/>
  <c r="O11" i="2" s="1"/>
  <c r="P11" i="2" s="1"/>
  <c r="I8" i="4"/>
  <c r="J7" i="4"/>
  <c r="J16" i="4" s="1"/>
  <c r="H10" i="4"/>
  <c r="N8" i="6"/>
  <c r="N10" i="6" s="1"/>
  <c r="N11" i="6" s="1"/>
  <c r="O7" i="6"/>
  <c r="H11" i="4" l="1"/>
  <c r="K7" i="4"/>
  <c r="K16" i="4" s="1"/>
  <c r="J8" i="4"/>
  <c r="I10" i="4"/>
  <c r="O8" i="6"/>
  <c r="O10" i="6" s="1"/>
  <c r="O11" i="6" s="1"/>
  <c r="P7" i="6"/>
  <c r="P8" i="6" s="1"/>
  <c r="P10" i="6" s="1"/>
  <c r="P11" i="6" l="1"/>
  <c r="I11" i="4"/>
  <c r="J10" i="4"/>
  <c r="L7" i="4"/>
  <c r="K8" i="4"/>
  <c r="K10" i="4" s="1"/>
  <c r="L16" i="4" l="1"/>
  <c r="L17" i="4" s="1"/>
  <c r="J11" i="4"/>
  <c r="M7" i="4"/>
  <c r="L8" i="4"/>
  <c r="L10" i="4" l="1"/>
  <c r="M8" i="4"/>
  <c r="M10" i="4" s="1"/>
  <c r="N7" i="4"/>
  <c r="K11" i="4"/>
  <c r="L11" i="4" l="1"/>
  <c r="L12" i="4" s="1"/>
  <c r="N8" i="4"/>
  <c r="N10" i="4" s="1"/>
  <c r="O7" i="4"/>
  <c r="M11" i="4" l="1"/>
  <c r="P7" i="4"/>
  <c r="P8" i="4" s="1"/>
  <c r="P10" i="4" s="1"/>
  <c r="O8" i="4"/>
  <c r="O10" i="4" s="1"/>
  <c r="N11" i="4"/>
  <c r="O11" i="4" l="1"/>
  <c r="P11" i="4" s="1"/>
</calcChain>
</file>

<file path=xl/sharedStrings.xml><?xml version="1.0" encoding="utf-8"?>
<sst xmlns="http://schemas.openxmlformats.org/spreadsheetml/2006/main" count="3150" uniqueCount="429">
  <si>
    <t>http://www.imf.org/financialactivities</t>
  </si>
  <si>
    <t>EFF</t>
  </si>
  <si>
    <t>Current IMF arrangements with loan disbursements</t>
  </si>
  <si>
    <t>Argentina</t>
  </si>
  <si>
    <t>Bangladesh</t>
  </si>
  <si>
    <t>Benin</t>
  </si>
  <si>
    <t>Cameroon</t>
  </si>
  <si>
    <t>Cote d'Ivoire</t>
  </si>
  <si>
    <t>Ecuador</t>
  </si>
  <si>
    <t>Egypt</t>
  </si>
  <si>
    <t>El Salvador</t>
  </si>
  <si>
    <t>Honduras</t>
  </si>
  <si>
    <t>Jordan</t>
  </si>
  <si>
    <t>Mauritania</t>
  </si>
  <si>
    <t>Moldova</t>
  </si>
  <si>
    <t>Pakistan</t>
  </si>
  <si>
    <t>Papua New Guinea</t>
  </si>
  <si>
    <t>Senegal</t>
  </si>
  <si>
    <t>Seychelles</t>
  </si>
  <si>
    <t>Sri Lanka</t>
  </si>
  <si>
    <t>Ukraine</t>
  </si>
  <si>
    <t>Restructuring happened during programme</t>
  </si>
  <si>
    <t>Yes</t>
  </si>
  <si>
    <t>Current definition of sustainability</t>
  </si>
  <si>
    <t>Sustainable but not with high probability</t>
  </si>
  <si>
    <t>Any mentions of impact of paying debt on development goals, political stability</t>
  </si>
  <si>
    <t>None</t>
  </si>
  <si>
    <t>Targetted primary surplus</t>
  </si>
  <si>
    <t>2.5% GDP</t>
  </si>
  <si>
    <t>No</t>
  </si>
  <si>
    <t>-2.6% GDP</t>
  </si>
  <si>
    <t>Sustainable, moderate risk</t>
  </si>
  <si>
    <t>Sustainable, moderate risk (Doesn't actually say sustainable anywhere, just implied from risk rating)</t>
  </si>
  <si>
    <t>-1.8% GDP</t>
  </si>
  <si>
    <t>Sustainable, high risk</t>
  </si>
  <si>
    <t>staff maintains the assessment that Cameroon’s debt is sustainable given the authorities’ commitment to program objectives, including fiscal consolidation efforts and active debt management. The likelihood that Cameroon will not be able to meet its current and future financial obligations is low.</t>
  </si>
  <si>
    <t>-1.6% GDP</t>
  </si>
  <si>
    <t>1.5% GDP</t>
  </si>
  <si>
    <t>3.5% of GDP rising to 5%</t>
  </si>
  <si>
    <t>3.7% of GDP</t>
  </si>
  <si>
    <t>Sustainable, low risk</t>
  </si>
  <si>
    <t>0.5% of GDP</t>
  </si>
  <si>
    <t>1.3% of GDP</t>
  </si>
  <si>
    <t>-1.5% GDP</t>
  </si>
  <si>
    <t>-3.0% GDP</t>
  </si>
  <si>
    <t>2% of GDP</t>
  </si>
  <si>
    <t>https://www.imf.org/en/Publications/CR/Issues/2025/05/17/Pakistan-First-Review-Under-the-Extended-Arrangement-Under-the-Extended-Fund-Facility-567021</t>
  </si>
  <si>
    <t>Burkina Faso</t>
  </si>
  <si>
    <t>Cabo Verde</t>
  </si>
  <si>
    <t>Central African Republic</t>
  </si>
  <si>
    <t>Comoros</t>
  </si>
  <si>
    <t>Congo, DR</t>
  </si>
  <si>
    <t>Ethiopia</t>
  </si>
  <si>
    <t>Gambia</t>
  </si>
  <si>
    <t>Ghana</t>
  </si>
  <si>
    <t>Guinea-Bissau</t>
  </si>
  <si>
    <t>Liberia</t>
  </si>
  <si>
    <t>Madagascar</t>
  </si>
  <si>
    <t>Nepal</t>
  </si>
  <si>
    <t>Niger</t>
  </si>
  <si>
    <t>Sao Tome and Principe</t>
  </si>
  <si>
    <t>Sierra Leone</t>
  </si>
  <si>
    <t>Somalia</t>
  </si>
  <si>
    <t>Tanzania</t>
  </si>
  <si>
    <t>Togo</t>
  </si>
  <si>
    <t>Zambia</t>
  </si>
  <si>
    <t>-1.0% GDP</t>
  </si>
  <si>
    <t>1.3% GDP</t>
  </si>
  <si>
    <t>0% GDP</t>
  </si>
  <si>
    <t>Sustainable, moderate</t>
  </si>
  <si>
    <t>None listed, overall balance -2.3%</t>
  </si>
  <si>
    <t>2.1% GDP</t>
  </si>
  <si>
    <t>1% GDP</t>
  </si>
  <si>
    <t>-1% GDP</t>
  </si>
  <si>
    <t>-3% GDP</t>
  </si>
  <si>
    <t>-1.0% to -2% GDP</t>
  </si>
  <si>
    <t>https://www.imf.org/en/Publications/CR/Issues/2025/06/18/Papua-New-Guinea-2025-Article-IV-Consultation-Fourth-Reviews-Under-the-Extended-Arrangement-567819</t>
  </si>
  <si>
    <t>Sustainable, in debt distress</t>
  </si>
  <si>
    <t>2% GDP</t>
  </si>
  <si>
    <t>NB. Infor is from July 2023, no updates, programme suspended, since hidden debts revealed</t>
  </si>
  <si>
    <t>4% GDP</t>
  </si>
  <si>
    <t>-0.7% GDP</t>
  </si>
  <si>
    <t>1% GDP rising to 3% GDP</t>
  </si>
  <si>
    <t>However, to achieve a pace of fiscal adjustment that does not imperil the post-pandemic recovery and allows the country to protect critical social and health spending and to continue addressing its large development needs, it will be vital to rely on highly concessional financing and grants</t>
  </si>
  <si>
    <t>1.7% GDP</t>
  </si>
  <si>
    <t>Yes, HIPC</t>
  </si>
  <si>
    <t>-0.5% GDP</t>
  </si>
  <si>
    <t>Barbados</t>
  </si>
  <si>
    <t>Congo, Rep</t>
  </si>
  <si>
    <t>Costa Rica</t>
  </si>
  <si>
    <t>Kenya</t>
  </si>
  <si>
    <t>Kosovo</t>
  </si>
  <si>
    <t>Mali</t>
  </si>
  <si>
    <t>Morocco</t>
  </si>
  <si>
    <t>Mozambique</t>
  </si>
  <si>
    <t>North Macedonia</t>
  </si>
  <si>
    <t>Rwanda</t>
  </si>
  <si>
    <t>Suriname</t>
  </si>
  <si>
    <t>Uganda</t>
  </si>
  <si>
    <t>The risks to securing socio-political buy in for implementation of revenue-based medium-term fiscal consolidation are significantly elevated. Similarly, the additional spending rationalization that aimed to offset about half of the deficit impact from the withdrawal of the 2024 Finance Bill is subject to considerable risks as pressures are already materializing.</t>
  </si>
  <si>
    <t>Sustainmable, in debt distress</t>
  </si>
  <si>
    <t>Opposition to reforms (including due to social discontent) could slow fiscal consolidation and payment of domestic arrears, weighing on banks’ ability to lend to the private sector and subsequently economic growth prospects.</t>
  </si>
  <si>
    <t>7% GDP</t>
  </si>
  <si>
    <t>Sustainable with high rpobability, low risk</t>
  </si>
  <si>
    <t>-1.3% GDP</t>
  </si>
  <si>
    <t>Sustainable with high probability, moderate risk</t>
  </si>
  <si>
    <t>High risk or other reason to say high debt payments</t>
  </si>
  <si>
    <t>Sustainable but not with high probability, high risk</t>
  </si>
  <si>
    <t>Include</t>
  </si>
  <si>
    <t>Inflation</t>
  </si>
  <si>
    <t>Expenditure</t>
  </si>
  <si>
    <t xml:space="preserve">Interest IMF report </t>
  </si>
  <si>
    <t>Public spending</t>
  </si>
  <si>
    <t>Deflator</t>
  </si>
  <si>
    <t>Public spending in 2015 prices</t>
  </si>
  <si>
    <t>Population</t>
  </si>
  <si>
    <t>Public spending in 2015 prices per person</t>
  </si>
  <si>
    <t>Index</t>
  </si>
  <si>
    <t>https://www.imf.org/en/Publications/CR/Issues/2025/08/01/Argentina-First-Review-Under-the-Extended-Arrangement-Under-the-Extended-Fund-Facility-569162</t>
  </si>
  <si>
    <t>Billions of pesos</t>
  </si>
  <si>
    <t>IMF programme start dates 2022, renewal 2025</t>
  </si>
  <si>
    <t>https://www.imf.org/en/Publications/CR/Issues/2024/06/17/Argentina-Eighth-Review-Under-the-Extended-Arrangement-Under-the-Extended-Fund-Facility-550548</t>
  </si>
  <si>
    <t>Billions of CFA</t>
  </si>
  <si>
    <t>Billions of Egyptian pounds</t>
  </si>
  <si>
    <t>https://www.imf.org/en/Publications/CR/Issues/2023/01/06/Arab-Republic-of-Egypt-Request-for-Extended-Arrangement-Under-the-Extended-Fund-Facility-527849</t>
  </si>
  <si>
    <t>https://www.imf.org/en/Publications/CR/Issues/2018/01/22/Arab-Republic-of-Egypt-2017-Article-IV-Consultation-Second-Review-Under-the-Extended-45568</t>
  </si>
  <si>
    <t>https://www.imf.org/en/Publications/CR/Issues/2024/04/26/Arab-Republic-of-Egypt-First-and-Second-Reviews-Under-the-Extended-Arrangement-Under-the-548335</t>
  </si>
  <si>
    <t>https://www.imf.org/en/Publications/CR/Issues/2024/08/26/Arab-Republic-of-Egypt-Third-Review-Under-the-Extended-Arrangement-Under-the-Extended-Fund-553968</t>
  </si>
  <si>
    <t>Health spending</t>
  </si>
  <si>
    <t>Education spending</t>
  </si>
  <si>
    <t>Real terms per person</t>
  </si>
  <si>
    <t>Millions local currency</t>
  </si>
  <si>
    <t>https://www.imf.org/en/Publications/CR/Issues/2024/01/18/The-Gambia-2023-Article-IV-Consultation-and-Request-for-an-Arrangement-Under-the-Extended-543899</t>
  </si>
  <si>
    <t>https://www.imf.org/en/Publications/CR/Issues/2021/12/10/The-Gambia-Article-IV-Consultation-Third-Review-under-the-Extended-Credit-Facility-510911</t>
  </si>
  <si>
    <t>https://www.imf.org/en/Publications/CR/Issues/2024/07/12/The-Gambia-First-Review-Under-the-Extended-Credit-Facility-Arrangement-Request-for-551819?cid=em-COM-123-48724</t>
  </si>
  <si>
    <t>https://www.imf.org/en/Publications/CR/Issues/2025/01/14/The-Gambia-Second-Review-Under-the-Extended-Credit-Facility-Arrangement-Requests-for-A-560881</t>
  </si>
  <si>
    <t>https://mofea.gov.gm/budget/</t>
  </si>
  <si>
    <t>Education</t>
  </si>
  <si>
    <t>Health</t>
  </si>
  <si>
    <t>https://www.imf.org/en/Publications/CR/Issues/2023/12/12/Guinea-Bissau-Third-Review-Under-The-Extended-Credit-Facility-Arrangement-And-Requests-For-542382</t>
  </si>
  <si>
    <t>https://www.imf.org/en/Publications/CR/Issues/2017/12/18/Guinea-Bissau-2017-Article-IV-Consultation-and-Fourth-Review-Under-the-Extended-Credit-45485</t>
  </si>
  <si>
    <t>https://www.imf.org/en/Publications/CR/Issues/2024/05/20/Guinea-Bissau-Fourth-and-Fifth-Reviews-Under-the-Extended-Credit-Facility-Arrangement-and-549189?cid=em-COM-123-48421</t>
  </si>
  <si>
    <t>https://www.imf.org/en/Publications/CR/Issues/2024/09/16/Guinea-Bissau-Sixth-Review-Under-the-Extended-Credit-Facility-Request-for-a-Waiver-of-554835?cid=em-COM-123-49001</t>
  </si>
  <si>
    <t>https://www.imf.org/en/Publications/CR/Issues/2024/12/19/Guinea-Bissau-Seventh-Review-Under-the-Extended-Credit-Facility-and-Request-for-559749?cid=em-COM-123-49489</t>
  </si>
  <si>
    <t>https://www.imf.org/en/Publications/CR/Issues/2025/07/07/Guinea-Bissau-2025-Article-IV-Consultation-Eighth-Review-Under-the-Extended-Credit-Facility-568357</t>
  </si>
  <si>
    <t>https://www.mef.gw/publicacoes/orcamento-geral-do-estado/proposta-oge22/viewdocument/140</t>
  </si>
  <si>
    <t>https://www.mef.gw/publicacoes/orcamento-geral-do-estado?filter_order=tbl.created_time&amp;filter_order_Dir=DESC&amp;start=0</t>
  </si>
  <si>
    <t>Billions of rupees</t>
  </si>
  <si>
    <t>https://www.imf.org/en/Publications/CR/Issues/2024/01/19/Pakistan-First-Review-Under-the-Stand-by-Arrangement-Requests-for-Waivers-of-Applicability-543909</t>
  </si>
  <si>
    <t>https://www.imf.org/en/Publications/CR/Issues/2022/02/04/Pakistan-2021-Article-IV-Consultation-Sixth-Review-Under-the-Extended-Arrangement-Under-the-512715</t>
  </si>
  <si>
    <t>https://www.imf.org/en/Publications/CR/Issues/2017/07/13/Pakistan-2017-Article-IV-Consultation-Press-Release-Staff-Report-Informational-Annex-and-45078</t>
  </si>
  <si>
    <t>https://www.imf.org/en/Publications/CR/Issues/2024/10/10/Pakistan-2024-Article-IV-Consultation-and-Request-for-an-Extended-Arrangement-under-the-556152?cid=em-COM-123-49108</t>
  </si>
  <si>
    <t>https://www.finance.gov.pk/budget/Budget_2023_24/Annual_Budget_Statement.pdf</t>
  </si>
  <si>
    <t>https://www.finance.gov.pk/budget/Budget_2024_25/Annual_Budget_Statement.pdf</t>
  </si>
  <si>
    <t>millions of kina</t>
  </si>
  <si>
    <t>https://www.imf.org/en/Publications/CR/Issues/2024/12/17/Papua-New-Guinea-Third-Reviews-under-Extended-Arrangement-under-the-Extended-Fund-Facility-559651</t>
  </si>
  <si>
    <t>https://www.imf.org/en/Publications/CR/Issues/2022/09/20/Papua-New-Guinea-2022-Article-IV-and-the-Staff-Monitored-Program-Press-Release-Staff-Report-523626</t>
  </si>
  <si>
    <t>https://www.imf.org/en/Publications/CR/Issues/2020/04/06/Papua-New-Guinea-2019-Article-IV-Consultation-and-Request-for-Staff-Monitored-Program-Press-49307</t>
  </si>
  <si>
    <t>https://www.imf.org/en/Publications/CR/Issues/2018/12/03/Papua-New-Guinea-2018-Article-IV-Consultation-Press-Release-Staff-Report-and-Statement-by-46432</t>
  </si>
  <si>
    <t>https://www.treasury.gov.pg/budget/annual-budgets/2025-annual-budget/</t>
  </si>
  <si>
    <t>Health real terms per person</t>
  </si>
  <si>
    <t>millions new dobra</t>
  </si>
  <si>
    <t>https://www.imf.org/en/Publications/CR/Issues/2022/09/20/Democratic-Republic-of-So-Tom-Fifth-Review-Under-the-Extended-Credit-Facility-Arrangement-523631</t>
  </si>
  <si>
    <t>https://www.imf.org/en/Publications/CR/Issues/2020/08/03/Democratic-Republic-of-So-Tom-and-Prncipe-First-Review-Under-the-Extended-Credit-Facility-49629</t>
  </si>
  <si>
    <t>Billions of Leone</t>
  </si>
  <si>
    <t>https://www.imf.org/en/Publications/CR/Issues/2023/11/28/Sierra-Leone-Eighth-Review-Under-the-Extended-Credit-Facility-Arrangement-Request-for-a-541789</t>
  </si>
  <si>
    <t>https://www.imf.org/en/Publications/CR/Issues/2022/07/29/Sierra-Leone-2022-Article-IV-Consultation-and-Fifth-Review-under-the-Extended-Credit-521569</t>
  </si>
  <si>
    <t>https://www.imf.org/en/Publications/CR/Issues/2021/08/12/Sierra-Leone-Third-and-Fourth-Reviews-Under-the-Extended-Credit-Facility-Arrangement-463809</t>
  </si>
  <si>
    <t>https://www.imf.org/en/Publications/CR/Issues/2020/04/17/Sierra-Leone-2019-Article-IV-Consultation-Second-Review-Under-the-Extended-Credit-Facility-49345</t>
  </si>
  <si>
    <t>https://www.imf.org/en/Publications/CR/Issues/2018/12/18/Sierra-Leone-Request-for-An-Extended-Arrangement-Under-the-Extended-Credit-Facility-Press-46480</t>
  </si>
  <si>
    <t>https://www.imf.org/en/Publications/CR/Issues/2024/11/22/Sierra-Leone-2024-Article-IV-Consultation-and-Request-for-a-38-Month-Arrangement-Under-the-558772?cid=em-COM-123-49341</t>
  </si>
  <si>
    <t>IMF programme almost consistently</t>
  </si>
  <si>
    <t>https://mof.gov.sl/documents/fy2025-budget-estimates-summary-report/</t>
  </si>
  <si>
    <t>Data only goes back to 2022</t>
  </si>
  <si>
    <t>Congo, Republic</t>
  </si>
  <si>
    <t>Billions CFA Franc</t>
  </si>
  <si>
    <t>https://www.imf.org/en/Publications/CR/Issues/2024/01/12/Republic-of-Congo-Fourth-Review-Under-the-Three-Year-Arrangement-Under-the-Extended-Credit-543387</t>
  </si>
  <si>
    <t>https://www.imf.org/en/Publications/CR/Issues/2021/10/05/Republic-of-Congo-2021-Article-IV-Consultation-Press-Release-Staff-Report-and-Statement-by-482022</t>
  </si>
  <si>
    <t>https://www.imf.org/en/Publications/CR/Issues/2019/07/23/Republic-of-Congo-Staff-Report-Press-Release-Staff-Report-Debt-Sustainability-Analysis-and-48522</t>
  </si>
  <si>
    <t>N/A</t>
  </si>
  <si>
    <t>https://www.cabri-sbo.org/en/documents/finance-law-for-the-year-2024-4</t>
  </si>
  <si>
    <t>https://www.finances.gouv.cg/sites/default/files/documents/Loi%20de%20finances%202025%20%281%29.pdf</t>
  </si>
  <si>
    <t>https://gouvernement.cg/wp-content/uploads/2023/01/LF-2023.pdf</t>
  </si>
  <si>
    <t>https://www.droit-afrique.com/uploads/Congo-LF-2022.pdf</t>
  </si>
  <si>
    <t>https://www.finances.gouv.cg/sites/default/files/documents/PROJET%20LOI%20DE%20FINANCES%20POUR%20L%27ANNEE%202021.pdf</t>
  </si>
  <si>
    <t>https://www.finances.gouv.cg/sites/default/files/documents/Loi%20n%C2%B0%2040-2018%20du%2028%20%20d%C3%A9cembre%202018%20portant%20loi%20de%20finances%20pour%20l%27ann%C3%A9e%202019.pdf</t>
  </si>
  <si>
    <t>IMF programme began 2022</t>
  </si>
  <si>
    <t>Billions of shillings</t>
  </si>
  <si>
    <t>https://www.imf.org/en/Publications/CR/Issues/2024/01/17/Kenya-2023-Article-IV-Consultation-Sixth-Reviews-Under-the-Extended-Fund-Facility-and-543889</t>
  </si>
  <si>
    <t>https://www.imf.org/en/Publications/CR/Issues/2024/11/01/Kenya-Seventh-and-Eighth-Reviews-Under-the-Extended-Fund-Facility-and-Extended-Credit-556994</t>
  </si>
  <si>
    <t>Health spending actual, billions of shillings https://www.imf.org/en/Publications/CR/Issues/2024/11/01/Kenya-Seventh-and-Eighth-Reviews-Under-the-Extended-Fund-Facility-and-Extended-Credit-556994</t>
  </si>
  <si>
    <t>Health spening in 2015 prices</t>
  </si>
  <si>
    <t>Health spending in 2015 prices per person</t>
  </si>
  <si>
    <t>Education spending actual, billions of shillings https://www.imf.org/en/Publications/CR/Issues/2024/11/01/Kenya-Seventh-and-Eighth-Reviews-Under-the-Extended-Fund-Facility-and-Extended-Credit-556994</t>
  </si>
  <si>
    <t>Education spending in 2015 prices</t>
  </si>
  <si>
    <t>Education spending in 2015 prices per person</t>
  </si>
  <si>
    <t>Billions meticais</t>
  </si>
  <si>
    <t>https://www.imf.org/en/Publications/CR/Issues/2024/07/12/Republic-of-Mozambique-2024-Article-IV-Consultation-Fourth-Review-Under-the-Three-Year-551839</t>
  </si>
  <si>
    <t>https://www.imf.org/en/Publications/CR/Issues/2019/06/18/Republic-of-Mozambique-2019-Article-IV-Consultation-Press-Release-Staff-Report-and-Statement-46996</t>
  </si>
  <si>
    <t>https://www.imf.org/en/Publications/CR/Issues/2016/12/31/Republic-of-Mozambique-Staff-Report-for-the-2015-Article-IV-Consultation-Fifth-Review-Under-43588</t>
  </si>
  <si>
    <t>Million metcais</t>
  </si>
  <si>
    <t>https://www.mef.gov.mz/index.php/publicacoes/politicas/plano-economico-e-social-e-orcamento-do-estado-pesoe/pesoe-2025/2247-pesoe-2025/file</t>
  </si>
  <si>
    <t>https://mef.gov.mz/index.php/publicacoes/politicas/plano-economico-e-social-e-orcamento-do-estado-pesoe/pesoe-2024/2008-pesoe-2024-1/file</t>
  </si>
  <si>
    <t>https://mef.gov.mz/index.php/publicacoes/politicas/plano-economico-e-social-e-orcamento-do-estado-pesoe/pesoe-2023/1818-pesoe-2023/file</t>
  </si>
  <si>
    <t>Gross domestic product per capita, constant prices</t>
  </si>
  <si>
    <t>National currency</t>
  </si>
  <si>
    <t>Units</t>
  </si>
  <si>
    <t>See notes for:  Gross domestic product, constant prices (National currency) Population (Persons).</t>
  </si>
  <si>
    <t>GDP growth rate per person</t>
  </si>
  <si>
    <t>Growth rate</t>
  </si>
  <si>
    <t>Average growth rate since IMF programme began</t>
  </si>
  <si>
    <t>Republic of Congo</t>
  </si>
  <si>
    <t>GDP growth</t>
  </si>
  <si>
    <t>https://www.imf.org/en/News/Articles/2022/03/25/pr2289-argentina-imf-exec-board-approves-extended-arrangement-concludes-2022-article-iv-consultation</t>
  </si>
  <si>
    <t>https://www.imf.org/en/Publications/CR/Issues/2022/02/17/Republic-of-Congo-Request-for-a-Three-Year-Arrangement-Under-the-Extended-Credit-Facility-513260</t>
  </si>
  <si>
    <t>Health and education spending as share ot total expenditures</t>
  </si>
  <si>
    <t>In Egyptian pounds</t>
  </si>
  <si>
    <t>In real terms</t>
  </si>
  <si>
    <t xml:space="preserve">https://www.madamasr.com/en/2025/07/04/news/u/new-fiscal-year-new-slides-of-the-pie/ </t>
  </si>
  <si>
    <t>https://www.economia.gob.ar/onp/documentos/presutexto/proy2025/mensaje/mensaje2025.pdf</t>
  </si>
  <si>
    <t>https://www.economia.gob.ar/onp/documentos/presutexto/proy2024/mensaje/mensaje2024.pdf</t>
  </si>
  <si>
    <t>https://www.economia.gob.ar/onp/documentos/presutexto/proy2023/mensaje/mensaje2023.pdf</t>
  </si>
  <si>
    <t>The Gambia</t>
  </si>
  <si>
    <t>SÒo TomÚ and PrÝncipe</t>
  </si>
  <si>
    <t>Average growth rate since 2015</t>
  </si>
  <si>
    <t>https://financas.gov.st/index.php/publicacoes/documentos/category/101-oge</t>
  </si>
  <si>
    <t>Country Name</t>
  </si>
  <si>
    <t>Country Code</t>
  </si>
  <si>
    <t>Counterpart-Area Name</t>
  </si>
  <si>
    <t>Counterpart-Area Code</t>
  </si>
  <si>
    <t>Series Name</t>
  </si>
  <si>
    <t>Series Code</t>
  </si>
  <si>
    <t>2020 [YR2020]</t>
  </si>
  <si>
    <t>2021 [YR2021]</t>
  </si>
  <si>
    <t>2022 [YR2022]</t>
  </si>
  <si>
    <t>2023 [YR2023]</t>
  </si>
  <si>
    <t>2024 [YR2024]</t>
  </si>
  <si>
    <t>2025 [YR2025]</t>
  </si>
  <si>
    <t>ARG</t>
  </si>
  <si>
    <t>China</t>
  </si>
  <si>
    <t>730</t>
  </si>
  <si>
    <t>..</t>
  </si>
  <si>
    <t>IMF repurchases and charges (TDS, current US$)</t>
  </si>
  <si>
    <t>DT.TDS.DIMF.CD</t>
  </si>
  <si>
    <t>Multilateral debt service (TDS, current US$)</t>
  </si>
  <si>
    <t>DT.TDS.MLAT.CD</t>
  </si>
  <si>
    <t>PPG, bilateral (TDS, current US$)</t>
  </si>
  <si>
    <t>DT.TDS.BLAT.CD</t>
  </si>
  <si>
    <t>PPG, private creditors (TDS, current US$)</t>
  </si>
  <si>
    <t>DT.TDS.PRVT.CD</t>
  </si>
  <si>
    <t>World</t>
  </si>
  <si>
    <t>WLD</t>
  </si>
  <si>
    <t>Egypt, Arab Rep.</t>
  </si>
  <si>
    <t>EGY</t>
  </si>
  <si>
    <t>SLV</t>
  </si>
  <si>
    <t>Gambia, The</t>
  </si>
  <si>
    <t>GMB</t>
  </si>
  <si>
    <t>GNB</t>
  </si>
  <si>
    <t>JOR</t>
  </si>
  <si>
    <t>PNG</t>
  </si>
  <si>
    <t>STP</t>
  </si>
  <si>
    <t>SLE</t>
  </si>
  <si>
    <t>Congo, Rep.</t>
  </si>
  <si>
    <t>COG</t>
  </si>
  <si>
    <t>KEN</t>
  </si>
  <si>
    <t>MOZ</t>
  </si>
  <si>
    <t>Multilateral</t>
  </si>
  <si>
    <t>China, public and private</t>
  </si>
  <si>
    <t>Country</t>
  </si>
  <si>
    <t>Date IMF programme started</t>
  </si>
  <si>
    <t>Change in public spending since start of IMF programme</t>
  </si>
  <si>
    <t>Change in health spending</t>
  </si>
  <si>
    <t>Change in education spending</t>
  </si>
  <si>
    <t>Congo</t>
  </si>
  <si>
    <t>Continual</t>
  </si>
  <si>
    <t>Year for targeted primary balance</t>
  </si>
  <si>
    <t>Change in public spending</t>
  </si>
  <si>
    <t>Change in health</t>
  </si>
  <si>
    <t>Change in education</t>
  </si>
  <si>
    <t>Change in health and education</t>
  </si>
  <si>
    <t>Not available before 2020</t>
  </si>
  <si>
    <t>https://www.mef.gw/publicacoes/orcamento-geral-do-estado</t>
  </si>
  <si>
    <t>Education real terms per person</t>
  </si>
  <si>
    <t>Education old methodology</t>
  </si>
  <si>
    <t>Education new methodology</t>
  </si>
  <si>
    <t>2024 and 2025 estimates for old methodology</t>
  </si>
  <si>
    <t>AVERAGE</t>
  </si>
  <si>
    <t>Malawi</t>
  </si>
  <si>
    <t>Growth</t>
  </si>
  <si>
    <t>n/a</t>
  </si>
  <si>
    <t>Real GDP growth rate during IMF programme to 2025</t>
  </si>
  <si>
    <t>Targeted primary balance, % GDP</t>
  </si>
  <si>
    <t>Targeted primary balance, % revenue</t>
  </si>
  <si>
    <t>Subject Descriptor</t>
  </si>
  <si>
    <t>Scale</t>
  </si>
  <si>
    <t>Country/Series-specific Notes</t>
  </si>
  <si>
    <t>Afghanistan</t>
  </si>
  <si>
    <t>Albania</t>
  </si>
  <si>
    <t>Algeria</t>
  </si>
  <si>
    <t>Angola</t>
  </si>
  <si>
    <t>Antigua and Barbuda</t>
  </si>
  <si>
    <t>Armenia</t>
  </si>
  <si>
    <t>Aruba</t>
  </si>
  <si>
    <t>Azerbaijan</t>
  </si>
  <si>
    <t>The Bahamas</t>
  </si>
  <si>
    <t>Bahrain</t>
  </si>
  <si>
    <t>Belarus</t>
  </si>
  <si>
    <t>Belize</t>
  </si>
  <si>
    <t>Bhutan</t>
  </si>
  <si>
    <t>Bolivia</t>
  </si>
  <si>
    <t>Bosnia and Herzegovina</t>
  </si>
  <si>
    <t>Botswana</t>
  </si>
  <si>
    <t>Brazil</t>
  </si>
  <si>
    <t>Brunei Darussalam</t>
  </si>
  <si>
    <t>Bulgaria</t>
  </si>
  <si>
    <t>Burundi</t>
  </si>
  <si>
    <t>Cambodia</t>
  </si>
  <si>
    <t>Chad</t>
  </si>
  <si>
    <t>Chile</t>
  </si>
  <si>
    <t>Colombia</t>
  </si>
  <si>
    <t>Democratic Republic of the Congo</t>
  </si>
  <si>
    <t>Côte d'Ivoire</t>
  </si>
  <si>
    <t>Djibouti</t>
  </si>
  <si>
    <t>Dominica</t>
  </si>
  <si>
    <t>Dominican Republic</t>
  </si>
  <si>
    <t>Equatorial Guinea</t>
  </si>
  <si>
    <t>Eswatini</t>
  </si>
  <si>
    <t>Fiji</t>
  </si>
  <si>
    <t>Gabon</t>
  </si>
  <si>
    <t>Georgia</t>
  </si>
  <si>
    <t>Grenada</t>
  </si>
  <si>
    <t>Guatemala</t>
  </si>
  <si>
    <t>Guinea</t>
  </si>
  <si>
    <t>Guyana</t>
  </si>
  <si>
    <t>Haiti</t>
  </si>
  <si>
    <t>Hungary</t>
  </si>
  <si>
    <t>India</t>
  </si>
  <si>
    <t>Indonesia</t>
  </si>
  <si>
    <t>Islamic Republic of Iran</t>
  </si>
  <si>
    <t>Iraq</t>
  </si>
  <si>
    <t>Jamaica</t>
  </si>
  <si>
    <t>Kazakhstan</t>
  </si>
  <si>
    <t>Kiribati</t>
  </si>
  <si>
    <t>Kuwait</t>
  </si>
  <si>
    <t>Kyrgyz Republic</t>
  </si>
  <si>
    <t>Lao P.D.R.</t>
  </si>
  <si>
    <t>Lesotho</t>
  </si>
  <si>
    <t>Libya</t>
  </si>
  <si>
    <t>Malaysia</t>
  </si>
  <si>
    <t>Maldives</t>
  </si>
  <si>
    <t>Marshall Islands</t>
  </si>
  <si>
    <t>Mauritius</t>
  </si>
  <si>
    <t>Mexico</t>
  </si>
  <si>
    <t>Micronesia</t>
  </si>
  <si>
    <t>Mongolia</t>
  </si>
  <si>
    <t>Myanmar</t>
  </si>
  <si>
    <t>Namibia</t>
  </si>
  <si>
    <t>Nauru</t>
  </si>
  <si>
    <t>Nicaragua</t>
  </si>
  <si>
    <t>Nigeria</t>
  </si>
  <si>
    <t>Oman</t>
  </si>
  <si>
    <t>Palau</t>
  </si>
  <si>
    <t>Panama</t>
  </si>
  <si>
    <t>Paraguay</t>
  </si>
  <si>
    <t>Peru</t>
  </si>
  <si>
    <t>Philippines</t>
  </si>
  <si>
    <t>Poland</t>
  </si>
  <si>
    <t>Qatar</t>
  </si>
  <si>
    <t>Romania</t>
  </si>
  <si>
    <t>Russia</t>
  </si>
  <si>
    <t>Samoa</t>
  </si>
  <si>
    <t>Saudi Arabia</t>
  </si>
  <si>
    <t>Serbia</t>
  </si>
  <si>
    <t>Solomon Islands</t>
  </si>
  <si>
    <t>South Africa</t>
  </si>
  <si>
    <t>South Sudan</t>
  </si>
  <si>
    <t>St. Kitts and Nevis</t>
  </si>
  <si>
    <t>St. Lucia</t>
  </si>
  <si>
    <t>St. Vincent and the Grenadines</t>
  </si>
  <si>
    <t>Sudan</t>
  </si>
  <si>
    <t>Tajikistan</t>
  </si>
  <si>
    <t>Thailand</t>
  </si>
  <si>
    <t>Timor-Leste</t>
  </si>
  <si>
    <t>Tonga</t>
  </si>
  <si>
    <t>Trinidad and Tobago</t>
  </si>
  <si>
    <t>Tunisia</t>
  </si>
  <si>
    <t>Türkiye</t>
  </si>
  <si>
    <t>Turkmenistan</t>
  </si>
  <si>
    <t>Tuvalu</t>
  </si>
  <si>
    <t>United Arab Emirates</t>
  </si>
  <si>
    <t>Uruguay</t>
  </si>
  <si>
    <t>Uzbekistan</t>
  </si>
  <si>
    <t>Vanuatu</t>
  </si>
  <si>
    <t>Vietnam</t>
  </si>
  <si>
    <t>Yemen</t>
  </si>
  <si>
    <t>Zimbabwe</t>
  </si>
  <si>
    <t>IMF credit, charges (INT, current US$)</t>
  </si>
  <si>
    <t>DT.INT.DIMF.US.CD</t>
  </si>
  <si>
    <t>PPG, bilateral (INT, current US$)</t>
  </si>
  <si>
    <t>DT.INT.BLAT.CD</t>
  </si>
  <si>
    <t>PPG, multilateral (INT, current US$)</t>
  </si>
  <si>
    <t>DT.INT.MLAT.CD</t>
  </si>
  <si>
    <t>PPG, private creditors (INT, current US$)</t>
  </si>
  <si>
    <t>DT.INT.PRVT.CD</t>
  </si>
  <si>
    <t>Total Debt Service</t>
  </si>
  <si>
    <t>Bilateral excluding China</t>
  </si>
  <si>
    <t>Private, excluding China</t>
  </si>
  <si>
    <t>Total Interest</t>
  </si>
  <si>
    <t>PAK</t>
  </si>
  <si>
    <t>Average</t>
  </si>
  <si>
    <t>MEDIAN</t>
  </si>
  <si>
    <t>Change in primary balance per year</t>
  </si>
  <si>
    <t>Current IMF debt risk rating</t>
  </si>
  <si>
    <t>Projected external debt service, % of government revenue, 2025-2030</t>
  </si>
  <si>
    <t>High</t>
  </si>
  <si>
    <t>In debt distress</t>
  </si>
  <si>
    <t>Moderate</t>
  </si>
  <si>
    <t>Expected nominal $ GDP growth</t>
  </si>
  <si>
    <t>Historical nominal $ GDP growth</t>
  </si>
  <si>
    <t>Mean average</t>
  </si>
  <si>
    <t>Median average</t>
  </si>
  <si>
    <t>Other countries IMF has lent to since start 2024</t>
  </si>
  <si>
    <t xml:space="preserve">Primary surplus 1%+ </t>
  </si>
  <si>
    <t>1.9% GDP</t>
  </si>
  <si>
    <t>-1.4% GDP</t>
  </si>
  <si>
    <t>Primary budget balance targeted by IMF</t>
  </si>
  <si>
    <t>11 countries external debt payments</t>
  </si>
  <si>
    <t>Change in public spending from start of IMF programme</t>
  </si>
  <si>
    <t>No more recent data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</si>
</sst>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 x14ac:knownFonts="1">
    <font>
      <sz val="11"/>
      <color theme="1"/>
      <name val="Aptos Narrow"/>
      <family val="2"/>
      <scheme val="minor"/>
    </font>
    <font>
      <u/>
      <sz val="11"/>
      <color theme="10"/>
      <name val="Aptos Narrow"/>
      <family val="2"/>
      <scheme val="minor"/>
    </font>
    <font>
      <b/>
      <sz val="11"/>
      <color theme="1"/>
      <name val="Aptos Narrow"/>
      <family val="2"/>
      <scheme val="minor"/>
    </font>
    <font>
      <sz val="11"/>
      <color rgb="FF00000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0" fillId="0" borderId="0" xfId="0" quotePrefix="1"/>
    <xf numFmtId="0" fontId="1" fillId="0" borderId="0" xfId="1"/>
    <xf numFmtId="9" fontId="0" fillId="0" borderId="0" xfId="0" applyNumberFormat="1"/>
    <xf numFmtId="0" fontId="2" fillId="0" borderId="0" xfId="0" applyFont="1"/>
    <xf numFmtId="0" fontId="3" fillId="0" borderId="0" xfId="0" applyFont="1"/>
    <xf numFmtId="4" fontId="0" fillId="0" borderId="0" xfId="0" applyNumberFormat="1"/>
    <xf numFmtId="17" fontId="0" fillId="0" borderId="0" xfId="0" applyNumberFormat="1"/>
    <xf numFmtId="1" fontId="0" fillId="0" borderId="0" xfId="0" applyNumberFormat="1"/>
    <xf numFmtId="164" fontId="0" fillId="0" borderId="0" xfId="0" applyNumberFormat="1"/>
    <xf numFmtId="49" fontId="0" fillId="0" borderId="0" xfId="0" applyNumberFormat="1"/>
    <xf numFmtId="49" fontId="2" fillId="0" borderId="0" xfId="0" applyNumberFormat="1" applyFont="1"/>
    <xf numFmtId="9" fontId="2" fillId="0" borderId="0" xfId="0" applyNumberFormat="1" applyFont="1"/>
    <xf numFmtId="164" fontId="2" fillId="0" borderId="0" xfId="0" applyNumberFormat="1" applyFont="1"/>
    <xf numFmtId="165" fontId="2" fillId="0" borderId="0" xfId="0" applyNumberFormat="1" applyFont="1"/>
    <xf numFmtId="165" fontId="0" fillId="0" borderId="0" xfId="0" applyNumberFormat="1"/>
    <xf numFmtId="164" fontId="0" fillId="0" borderId="0" xfId="0" quotePrefix="1"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mf.org/financialactivitie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finance.gov.pk/budget/Budget_2024_25/Annual_Budget_Statement.pdf" TargetMode="External"/><Relationship Id="rId2" Type="http://schemas.openxmlformats.org/officeDocument/2006/relationships/hyperlink" Target="https://www.finance.gov.pk/budget/Budget_2023_24/Annual_Budget_Statement.pdf" TargetMode="External"/><Relationship Id="rId1" Type="http://schemas.openxmlformats.org/officeDocument/2006/relationships/hyperlink" Target="https://www.imf.org/en/Publications/CR/Issues/2022/02/04/Pakistan-2021-Article-IV-Consultation-Sixth-Review-Under-the-Extended-Arrangement-Under-the-512715"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treasury.gov.pg/budget/annual-budgets/2025-annual-budget/" TargetMode="External"/><Relationship Id="rId1" Type="http://schemas.openxmlformats.org/officeDocument/2006/relationships/hyperlink" Target="https://www.imf.org/en/Publications/CR/Issues/2024/12/17/Papua-New-Guinea-Third-Reviews-under-Extended-Arrangement-under-the-Extended-Fund-Facility-559651"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imf.org/en/Publications/CR/Issues/2023/11/28/Sierra-Leone-Eighth-Review-Under-the-Extended-Credit-Facility-Arrangement-Request-for-a-541789"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cabri-sbo.org/en/documents/finance-law-for-the-year-2024-4"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madamasr.com/en/2025/07/04/news/u/new-fiscal-year-new-slides-of-the-pie/"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mofea.gov.gm/budget/"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ef.gw/publicacoes/orcamento-geral-do-estado?filter_order=tbl.created_time&amp;filter_order_Dir=DESC&amp;start=0" TargetMode="External"/><Relationship Id="rId2" Type="http://schemas.openxmlformats.org/officeDocument/2006/relationships/hyperlink" Target="https://www.mef.gw/publicacoes/orcamento-geral-do-estado/proposta-oge22/viewdocument/140" TargetMode="External"/><Relationship Id="rId1" Type="http://schemas.openxmlformats.org/officeDocument/2006/relationships/hyperlink" Target="https://www.imf.org/en/Publications/CR/Issues/2024/05/20/Guinea-Bissau-Fourth-and-Fifth-Reviews-Under-the-Extended-Credit-Facility-Arrangement-and-549189?cid=em-COM-123-48421" TargetMode="External"/><Relationship Id="rId4" Type="http://schemas.openxmlformats.org/officeDocument/2006/relationships/hyperlink" Target="https://www.mef.gw/publicacoes/orcamento-geral-do-estado"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9D8DC-2E00-4829-BE11-57CF412940B8}">
  <dimension ref="A1:I55"/>
  <sheetViews>
    <sheetView tabSelected="1" workbookViewId="0"/>
  </sheetViews>
  <sheetFormatPr defaultRowHeight="15" x14ac:dyDescent="0.25"/>
  <cols>
    <col min="3" max="3" width="38.42578125" customWidth="1"/>
  </cols>
  <sheetData>
    <row r="1" spans="1:9" x14ac:dyDescent="0.25">
      <c r="A1" t="s">
        <v>2</v>
      </c>
      <c r="B1" s="2" t="s">
        <v>0</v>
      </c>
    </row>
    <row r="3" spans="1:9" x14ac:dyDescent="0.25">
      <c r="A3" t="s">
        <v>1</v>
      </c>
      <c r="B3" t="s">
        <v>21</v>
      </c>
      <c r="C3" t="s">
        <v>23</v>
      </c>
      <c r="D3" t="s">
        <v>25</v>
      </c>
      <c r="E3" t="s">
        <v>27</v>
      </c>
      <c r="G3" s="4" t="s">
        <v>422</v>
      </c>
      <c r="H3" s="4" t="s">
        <v>106</v>
      </c>
      <c r="I3" s="4" t="s">
        <v>108</v>
      </c>
    </row>
    <row r="5" spans="1:9" x14ac:dyDescent="0.25">
      <c r="A5" t="s">
        <v>3</v>
      </c>
      <c r="B5" t="s">
        <v>29</v>
      </c>
      <c r="C5" t="s">
        <v>107</v>
      </c>
      <c r="D5" t="s">
        <v>26</v>
      </c>
      <c r="E5" t="s">
        <v>28</v>
      </c>
      <c r="G5" s="4" t="s">
        <v>22</v>
      </c>
      <c r="H5" s="4" t="s">
        <v>22</v>
      </c>
      <c r="I5" s="4" t="s">
        <v>22</v>
      </c>
    </row>
    <row r="6" spans="1:9" x14ac:dyDescent="0.25">
      <c r="A6" t="s">
        <v>4</v>
      </c>
      <c r="B6" t="s">
        <v>29</v>
      </c>
      <c r="C6" t="s">
        <v>31</v>
      </c>
      <c r="D6" t="s">
        <v>26</v>
      </c>
      <c r="E6" s="1" t="s">
        <v>30</v>
      </c>
      <c r="G6" s="4" t="s">
        <v>29</v>
      </c>
      <c r="H6" s="4" t="s">
        <v>29</v>
      </c>
      <c r="I6" s="4" t="s">
        <v>29</v>
      </c>
    </row>
    <row r="7" spans="1:9" x14ac:dyDescent="0.25">
      <c r="A7" t="s">
        <v>5</v>
      </c>
      <c r="B7" t="s">
        <v>29</v>
      </c>
      <c r="C7" t="s">
        <v>32</v>
      </c>
      <c r="D7" t="s">
        <v>26</v>
      </c>
      <c r="E7" s="1" t="s">
        <v>33</v>
      </c>
      <c r="G7" s="4" t="s">
        <v>29</v>
      </c>
      <c r="H7" s="4" t="s">
        <v>29</v>
      </c>
      <c r="I7" s="4" t="s">
        <v>29</v>
      </c>
    </row>
    <row r="8" spans="1:9" x14ac:dyDescent="0.25">
      <c r="A8" t="s">
        <v>47</v>
      </c>
      <c r="B8" t="s">
        <v>29</v>
      </c>
      <c r="C8" t="s">
        <v>31</v>
      </c>
      <c r="D8" t="s">
        <v>26</v>
      </c>
      <c r="E8" s="1" t="s">
        <v>66</v>
      </c>
      <c r="G8" s="4" t="s">
        <v>29</v>
      </c>
      <c r="H8" s="4" t="s">
        <v>29</v>
      </c>
      <c r="I8" s="4" t="s">
        <v>29</v>
      </c>
    </row>
    <row r="9" spans="1:9" x14ac:dyDescent="0.25">
      <c r="A9" t="s">
        <v>48</v>
      </c>
      <c r="B9" t="s">
        <v>29</v>
      </c>
      <c r="C9" t="s">
        <v>31</v>
      </c>
      <c r="D9" t="s">
        <v>26</v>
      </c>
      <c r="E9" s="1" t="s">
        <v>67</v>
      </c>
      <c r="G9" s="4" t="s">
        <v>22</v>
      </c>
      <c r="H9" s="4" t="s">
        <v>29</v>
      </c>
      <c r="I9" s="4" t="s">
        <v>29</v>
      </c>
    </row>
    <row r="10" spans="1:9" x14ac:dyDescent="0.25">
      <c r="A10" t="s">
        <v>6</v>
      </c>
      <c r="B10" t="s">
        <v>29</v>
      </c>
      <c r="C10" t="s">
        <v>34</v>
      </c>
      <c r="D10" t="s">
        <v>26</v>
      </c>
      <c r="E10" s="1" t="s">
        <v>36</v>
      </c>
      <c r="F10" t="s">
        <v>35</v>
      </c>
      <c r="G10" s="4" t="s">
        <v>29</v>
      </c>
      <c r="H10" s="4" t="s">
        <v>22</v>
      </c>
      <c r="I10" s="4" t="s">
        <v>29</v>
      </c>
    </row>
    <row r="11" spans="1:9" x14ac:dyDescent="0.25">
      <c r="A11" t="s">
        <v>49</v>
      </c>
      <c r="B11" t="s">
        <v>29</v>
      </c>
      <c r="C11" t="s">
        <v>34</v>
      </c>
      <c r="D11" t="s">
        <v>26</v>
      </c>
      <c r="E11" s="1" t="s">
        <v>66</v>
      </c>
      <c r="G11" s="4" t="s">
        <v>29</v>
      </c>
      <c r="H11" s="4" t="s">
        <v>22</v>
      </c>
      <c r="I11" s="4" t="s">
        <v>29</v>
      </c>
    </row>
    <row r="12" spans="1:9" x14ac:dyDescent="0.25">
      <c r="A12" t="s">
        <v>50</v>
      </c>
      <c r="B12" t="s">
        <v>29</v>
      </c>
      <c r="C12" t="s">
        <v>34</v>
      </c>
      <c r="D12" t="s">
        <v>26</v>
      </c>
      <c r="E12" s="1" t="s">
        <v>68</v>
      </c>
      <c r="G12" s="4" t="s">
        <v>29</v>
      </c>
      <c r="H12" s="4" t="s">
        <v>22</v>
      </c>
      <c r="I12" s="4" t="s">
        <v>29</v>
      </c>
    </row>
    <row r="13" spans="1:9" x14ac:dyDescent="0.25">
      <c r="A13" t="s">
        <v>51</v>
      </c>
      <c r="B13" t="s">
        <v>29</v>
      </c>
      <c r="C13" t="s">
        <v>69</v>
      </c>
      <c r="D13" t="s">
        <v>26</v>
      </c>
      <c r="E13" s="1" t="s">
        <v>70</v>
      </c>
      <c r="G13" s="4"/>
      <c r="H13" s="4" t="s">
        <v>29</v>
      </c>
      <c r="I13" s="4" t="s">
        <v>29</v>
      </c>
    </row>
    <row r="14" spans="1:9" x14ac:dyDescent="0.25">
      <c r="A14" t="s">
        <v>7</v>
      </c>
      <c r="B14" t="s">
        <v>29</v>
      </c>
      <c r="C14" t="s">
        <v>32</v>
      </c>
      <c r="D14" t="s">
        <v>26</v>
      </c>
      <c r="E14" t="s">
        <v>37</v>
      </c>
      <c r="G14" s="4" t="s">
        <v>22</v>
      </c>
      <c r="H14" s="4" t="s">
        <v>29</v>
      </c>
      <c r="I14" s="4" t="s">
        <v>29</v>
      </c>
    </row>
    <row r="15" spans="1:9" x14ac:dyDescent="0.25">
      <c r="A15" t="s">
        <v>8</v>
      </c>
      <c r="B15" t="s">
        <v>29</v>
      </c>
      <c r="C15" t="s">
        <v>31</v>
      </c>
      <c r="D15" t="s">
        <v>26</v>
      </c>
      <c r="E15" t="s">
        <v>423</v>
      </c>
      <c r="G15" s="4" t="s">
        <v>22</v>
      </c>
      <c r="H15" s="4" t="s">
        <v>29</v>
      </c>
      <c r="I15" s="4" t="s">
        <v>29</v>
      </c>
    </row>
    <row r="16" spans="1:9" x14ac:dyDescent="0.25">
      <c r="A16" t="s">
        <v>9</v>
      </c>
      <c r="B16" t="s">
        <v>29</v>
      </c>
      <c r="C16" t="s">
        <v>24</v>
      </c>
      <c r="D16" t="s">
        <v>26</v>
      </c>
      <c r="E16" t="s">
        <v>38</v>
      </c>
      <c r="G16" s="4" t="s">
        <v>22</v>
      </c>
      <c r="H16" s="4" t="s">
        <v>22</v>
      </c>
      <c r="I16" s="4" t="s">
        <v>22</v>
      </c>
    </row>
    <row r="17" spans="1:9" x14ac:dyDescent="0.25">
      <c r="A17" t="s">
        <v>10</v>
      </c>
      <c r="B17" t="s">
        <v>29</v>
      </c>
      <c r="C17" t="s">
        <v>69</v>
      </c>
      <c r="D17" t="s">
        <v>26</v>
      </c>
      <c r="E17" t="s">
        <v>39</v>
      </c>
      <c r="G17" s="4" t="s">
        <v>22</v>
      </c>
      <c r="H17" s="4" t="s">
        <v>29</v>
      </c>
      <c r="I17" s="4" t="s">
        <v>29</v>
      </c>
    </row>
    <row r="18" spans="1:9" x14ac:dyDescent="0.25">
      <c r="A18" t="s">
        <v>52</v>
      </c>
      <c r="B18" t="s">
        <v>22</v>
      </c>
      <c r="G18" s="4"/>
      <c r="H18" s="4"/>
      <c r="I18" s="4"/>
    </row>
    <row r="19" spans="1:9" x14ac:dyDescent="0.25">
      <c r="A19" t="s">
        <v>53</v>
      </c>
      <c r="B19" t="s">
        <v>29</v>
      </c>
      <c r="C19" t="s">
        <v>34</v>
      </c>
      <c r="D19" t="s">
        <v>26</v>
      </c>
      <c r="E19" t="s">
        <v>71</v>
      </c>
      <c r="G19" s="4" t="s">
        <v>22</v>
      </c>
      <c r="H19" s="4" t="s">
        <v>22</v>
      </c>
      <c r="I19" s="4" t="s">
        <v>22</v>
      </c>
    </row>
    <row r="20" spans="1:9" x14ac:dyDescent="0.25">
      <c r="A20" t="s">
        <v>54</v>
      </c>
      <c r="B20" t="s">
        <v>22</v>
      </c>
      <c r="G20" s="4"/>
      <c r="H20" s="4"/>
      <c r="I20" s="4"/>
    </row>
    <row r="21" spans="1:9" x14ac:dyDescent="0.25">
      <c r="A21" t="s">
        <v>55</v>
      </c>
      <c r="B21" t="s">
        <v>29</v>
      </c>
      <c r="C21" t="s">
        <v>34</v>
      </c>
      <c r="D21" t="s">
        <v>26</v>
      </c>
      <c r="E21" t="s">
        <v>72</v>
      </c>
      <c r="G21" s="4" t="s">
        <v>22</v>
      </c>
      <c r="H21" s="4" t="s">
        <v>22</v>
      </c>
      <c r="I21" s="4" t="s">
        <v>22</v>
      </c>
    </row>
    <row r="22" spans="1:9" x14ac:dyDescent="0.25">
      <c r="A22" t="s">
        <v>11</v>
      </c>
      <c r="B22" t="s">
        <v>29</v>
      </c>
      <c r="C22" t="s">
        <v>40</v>
      </c>
      <c r="E22" t="s">
        <v>41</v>
      </c>
      <c r="G22" s="4" t="s">
        <v>29</v>
      </c>
      <c r="H22" s="4" t="s">
        <v>29</v>
      </c>
      <c r="I22" s="4" t="s">
        <v>29</v>
      </c>
    </row>
    <row r="23" spans="1:9" x14ac:dyDescent="0.25">
      <c r="A23" t="s">
        <v>12</v>
      </c>
      <c r="B23" t="s">
        <v>29</v>
      </c>
      <c r="C23" t="s">
        <v>31</v>
      </c>
      <c r="D23" t="s">
        <v>26</v>
      </c>
      <c r="E23" t="s">
        <v>42</v>
      </c>
      <c r="G23" s="4" t="s">
        <v>22</v>
      </c>
      <c r="H23" s="4" t="s">
        <v>29</v>
      </c>
      <c r="I23" s="4" t="s">
        <v>29</v>
      </c>
    </row>
    <row r="24" spans="1:9" x14ac:dyDescent="0.25">
      <c r="A24" t="s">
        <v>56</v>
      </c>
      <c r="B24" t="s">
        <v>29</v>
      </c>
      <c r="C24" t="s">
        <v>34</v>
      </c>
      <c r="D24" t="s">
        <v>26</v>
      </c>
      <c r="E24" s="1" t="s">
        <v>73</v>
      </c>
      <c r="G24" s="4" t="s">
        <v>29</v>
      </c>
      <c r="H24" s="4" t="s">
        <v>22</v>
      </c>
      <c r="I24" s="4" t="s">
        <v>29</v>
      </c>
    </row>
    <row r="25" spans="1:9" x14ac:dyDescent="0.25">
      <c r="A25" t="s">
        <v>57</v>
      </c>
      <c r="B25" t="s">
        <v>29</v>
      </c>
      <c r="C25" t="s">
        <v>31</v>
      </c>
      <c r="D25" t="s">
        <v>26</v>
      </c>
      <c r="E25" s="1" t="s">
        <v>74</v>
      </c>
      <c r="G25" s="4" t="s">
        <v>29</v>
      </c>
      <c r="H25" s="4" t="s">
        <v>29</v>
      </c>
      <c r="I25" s="4" t="s">
        <v>29</v>
      </c>
    </row>
    <row r="26" spans="1:9" x14ac:dyDescent="0.25">
      <c r="A26" t="s">
        <v>13</v>
      </c>
      <c r="B26" t="s">
        <v>29</v>
      </c>
      <c r="C26" t="s">
        <v>31</v>
      </c>
      <c r="D26" t="s">
        <v>26</v>
      </c>
      <c r="E26" s="1" t="s">
        <v>43</v>
      </c>
      <c r="G26" s="4" t="s">
        <v>29</v>
      </c>
      <c r="H26" s="4" t="s">
        <v>29</v>
      </c>
      <c r="I26" s="4" t="s">
        <v>29</v>
      </c>
    </row>
    <row r="27" spans="1:9" x14ac:dyDescent="0.25">
      <c r="A27" t="s">
        <v>14</v>
      </c>
      <c r="B27" t="s">
        <v>29</v>
      </c>
      <c r="C27" t="s">
        <v>40</v>
      </c>
      <c r="D27" t="s">
        <v>26</v>
      </c>
      <c r="E27" s="1" t="s">
        <v>44</v>
      </c>
      <c r="G27" s="4" t="s">
        <v>29</v>
      </c>
      <c r="H27" s="4" t="s">
        <v>29</v>
      </c>
      <c r="I27" s="4" t="s">
        <v>29</v>
      </c>
    </row>
    <row r="28" spans="1:9" x14ac:dyDescent="0.25">
      <c r="A28" t="s">
        <v>58</v>
      </c>
      <c r="B28" t="s">
        <v>29</v>
      </c>
      <c r="C28" t="s">
        <v>40</v>
      </c>
      <c r="D28" t="s">
        <v>26</v>
      </c>
      <c r="E28" s="1" t="s">
        <v>75</v>
      </c>
      <c r="G28" s="4" t="s">
        <v>29</v>
      </c>
      <c r="H28" s="4" t="s">
        <v>29</v>
      </c>
      <c r="I28" s="4" t="s">
        <v>29</v>
      </c>
    </row>
    <row r="29" spans="1:9" x14ac:dyDescent="0.25">
      <c r="A29" t="s">
        <v>59</v>
      </c>
      <c r="B29" t="s">
        <v>29</v>
      </c>
      <c r="C29" t="s">
        <v>34</v>
      </c>
      <c r="D29" t="s">
        <v>26</v>
      </c>
      <c r="E29" s="1" t="s">
        <v>424</v>
      </c>
      <c r="G29" s="4" t="s">
        <v>29</v>
      </c>
      <c r="H29" s="4" t="s">
        <v>22</v>
      </c>
      <c r="I29" s="4" t="s">
        <v>29</v>
      </c>
    </row>
    <row r="30" spans="1:9" x14ac:dyDescent="0.25">
      <c r="A30" t="s">
        <v>15</v>
      </c>
      <c r="B30" t="s">
        <v>29</v>
      </c>
      <c r="C30" t="s">
        <v>34</v>
      </c>
      <c r="D30" t="s">
        <v>26</v>
      </c>
      <c r="E30" t="s">
        <v>45</v>
      </c>
      <c r="G30" s="4" t="s">
        <v>22</v>
      </c>
      <c r="H30" s="4" t="s">
        <v>22</v>
      </c>
      <c r="I30" s="4" t="s">
        <v>22</v>
      </c>
    </row>
    <row r="31" spans="1:9" x14ac:dyDescent="0.25">
      <c r="A31" t="s">
        <v>16</v>
      </c>
      <c r="B31" t="s">
        <v>29</v>
      </c>
      <c r="C31" t="s">
        <v>34</v>
      </c>
      <c r="D31" t="s">
        <v>26</v>
      </c>
      <c r="E31" t="s">
        <v>45</v>
      </c>
      <c r="G31" s="4" t="s">
        <v>22</v>
      </c>
      <c r="H31" s="4" t="s">
        <v>22</v>
      </c>
      <c r="I31" s="4" t="s">
        <v>22</v>
      </c>
    </row>
    <row r="32" spans="1:9" x14ac:dyDescent="0.25">
      <c r="A32" t="s">
        <v>60</v>
      </c>
      <c r="B32" t="s">
        <v>29</v>
      </c>
      <c r="C32" t="s">
        <v>77</v>
      </c>
      <c r="D32" t="s">
        <v>26</v>
      </c>
      <c r="E32" t="s">
        <v>78</v>
      </c>
      <c r="G32" s="4" t="s">
        <v>22</v>
      </c>
      <c r="H32" s="4" t="s">
        <v>22</v>
      </c>
      <c r="I32" s="4" t="s">
        <v>22</v>
      </c>
    </row>
    <row r="33" spans="1:9" x14ac:dyDescent="0.25">
      <c r="A33" t="s">
        <v>17</v>
      </c>
      <c r="B33" t="s">
        <v>29</v>
      </c>
      <c r="C33" t="s">
        <v>31</v>
      </c>
      <c r="D33" t="s">
        <v>26</v>
      </c>
      <c r="E33" s="1" t="s">
        <v>81</v>
      </c>
      <c r="F33" t="s">
        <v>79</v>
      </c>
      <c r="G33" s="4" t="s">
        <v>29</v>
      </c>
      <c r="H33" s="4" t="s">
        <v>29</v>
      </c>
      <c r="I33" s="4" t="s">
        <v>29</v>
      </c>
    </row>
    <row r="34" spans="1:9" x14ac:dyDescent="0.25">
      <c r="A34" t="s">
        <v>18</v>
      </c>
      <c r="B34" t="s">
        <v>29</v>
      </c>
      <c r="C34" t="s">
        <v>31</v>
      </c>
      <c r="D34" t="s">
        <v>26</v>
      </c>
      <c r="E34" t="s">
        <v>82</v>
      </c>
      <c r="G34" s="4" t="s">
        <v>22</v>
      </c>
      <c r="H34" s="4" t="s">
        <v>29</v>
      </c>
      <c r="I34" s="4" t="s">
        <v>29</v>
      </c>
    </row>
    <row r="35" spans="1:9" x14ac:dyDescent="0.25">
      <c r="A35" t="s">
        <v>61</v>
      </c>
      <c r="B35" t="s">
        <v>29</v>
      </c>
      <c r="C35" t="s">
        <v>34</v>
      </c>
      <c r="D35" t="s">
        <v>83</v>
      </c>
      <c r="E35" t="s">
        <v>84</v>
      </c>
      <c r="G35" s="4" t="s">
        <v>22</v>
      </c>
      <c r="H35" s="4" t="s">
        <v>22</v>
      </c>
      <c r="I35" s="4" t="s">
        <v>22</v>
      </c>
    </row>
    <row r="36" spans="1:9" x14ac:dyDescent="0.25">
      <c r="A36" t="s">
        <v>62</v>
      </c>
      <c r="B36" t="s">
        <v>85</v>
      </c>
      <c r="G36" s="4"/>
      <c r="H36" s="4"/>
      <c r="I36" s="4"/>
    </row>
    <row r="37" spans="1:9" x14ac:dyDescent="0.25">
      <c r="A37" t="s">
        <v>19</v>
      </c>
      <c r="B37" t="s">
        <v>22</v>
      </c>
      <c r="G37" s="4"/>
      <c r="H37" s="4"/>
      <c r="I37" s="4"/>
    </row>
    <row r="38" spans="1:9" x14ac:dyDescent="0.25">
      <c r="A38" t="s">
        <v>63</v>
      </c>
      <c r="B38" t="s">
        <v>29</v>
      </c>
      <c r="C38" t="s">
        <v>31</v>
      </c>
      <c r="D38" t="s">
        <v>26</v>
      </c>
      <c r="E38" s="1" t="s">
        <v>86</v>
      </c>
      <c r="G38" s="4" t="s">
        <v>29</v>
      </c>
      <c r="H38" s="4" t="s">
        <v>29</v>
      </c>
      <c r="I38" s="4" t="s">
        <v>29</v>
      </c>
    </row>
    <row r="39" spans="1:9" x14ac:dyDescent="0.25">
      <c r="A39" t="s">
        <v>64</v>
      </c>
      <c r="B39" t="s">
        <v>29</v>
      </c>
      <c r="C39" t="s">
        <v>31</v>
      </c>
      <c r="D39" t="s">
        <v>26</v>
      </c>
      <c r="E39" s="1" t="s">
        <v>86</v>
      </c>
      <c r="G39" s="4" t="s">
        <v>29</v>
      </c>
      <c r="H39" s="4" t="s">
        <v>29</v>
      </c>
      <c r="I39" s="4" t="s">
        <v>29</v>
      </c>
    </row>
    <row r="40" spans="1:9" x14ac:dyDescent="0.25">
      <c r="A40" t="s">
        <v>20</v>
      </c>
      <c r="B40" t="s">
        <v>22</v>
      </c>
    </row>
    <row r="41" spans="1:9" x14ac:dyDescent="0.25">
      <c r="A41" t="s">
        <v>65</v>
      </c>
      <c r="B41" t="s">
        <v>22</v>
      </c>
    </row>
    <row r="43" spans="1:9" x14ac:dyDescent="0.25">
      <c r="A43" t="s">
        <v>421</v>
      </c>
    </row>
    <row r="44" spans="1:9" x14ac:dyDescent="0.25">
      <c r="A44" t="s">
        <v>87</v>
      </c>
      <c r="B44" t="s">
        <v>29</v>
      </c>
      <c r="C44" t="s">
        <v>31</v>
      </c>
      <c r="D44" t="s">
        <v>26</v>
      </c>
      <c r="E44" t="s">
        <v>80</v>
      </c>
      <c r="G44" s="4" t="s">
        <v>22</v>
      </c>
      <c r="H44" s="4" t="s">
        <v>29</v>
      </c>
      <c r="I44" t="s">
        <v>29</v>
      </c>
    </row>
    <row r="45" spans="1:9" x14ac:dyDescent="0.25">
      <c r="A45" t="s">
        <v>88</v>
      </c>
      <c r="B45" t="s">
        <v>29</v>
      </c>
      <c r="C45" t="s">
        <v>100</v>
      </c>
      <c r="D45" t="s">
        <v>101</v>
      </c>
      <c r="E45" t="s">
        <v>102</v>
      </c>
      <c r="G45" s="4" t="s">
        <v>22</v>
      </c>
      <c r="H45" s="4" t="s">
        <v>22</v>
      </c>
      <c r="I45" s="4" t="s">
        <v>22</v>
      </c>
    </row>
    <row r="46" spans="1:9" x14ac:dyDescent="0.25">
      <c r="A46" t="s">
        <v>89</v>
      </c>
      <c r="B46" t="s">
        <v>29</v>
      </c>
      <c r="C46" t="s">
        <v>103</v>
      </c>
      <c r="D46" t="s">
        <v>26</v>
      </c>
      <c r="E46" t="s">
        <v>37</v>
      </c>
      <c r="G46" s="4" t="s">
        <v>22</v>
      </c>
      <c r="H46" s="4" t="s">
        <v>29</v>
      </c>
      <c r="I46" t="s">
        <v>29</v>
      </c>
    </row>
    <row r="47" spans="1:9" x14ac:dyDescent="0.25">
      <c r="A47" t="s">
        <v>90</v>
      </c>
      <c r="B47" t="s">
        <v>29</v>
      </c>
      <c r="C47" t="s">
        <v>34</v>
      </c>
      <c r="D47" t="s">
        <v>99</v>
      </c>
      <c r="E47" t="s">
        <v>28</v>
      </c>
      <c r="G47" s="4" t="s">
        <v>22</v>
      </c>
      <c r="H47" s="4" t="s">
        <v>22</v>
      </c>
      <c r="I47" s="4" t="s">
        <v>22</v>
      </c>
    </row>
    <row r="48" spans="1:9" x14ac:dyDescent="0.25">
      <c r="A48" t="s">
        <v>91</v>
      </c>
      <c r="B48" t="s">
        <v>29</v>
      </c>
      <c r="C48" t="s">
        <v>40</v>
      </c>
      <c r="D48" t="s">
        <v>26</v>
      </c>
      <c r="E48" s="1" t="s">
        <v>104</v>
      </c>
      <c r="G48" s="4" t="s">
        <v>29</v>
      </c>
      <c r="H48" s="4" t="s">
        <v>29</v>
      </c>
      <c r="I48" t="s">
        <v>29</v>
      </c>
    </row>
    <row r="49" spans="1:9" x14ac:dyDescent="0.25">
      <c r="A49" t="s">
        <v>92</v>
      </c>
      <c r="B49" t="s">
        <v>29</v>
      </c>
      <c r="C49" t="s">
        <v>31</v>
      </c>
      <c r="D49" t="s">
        <v>26</v>
      </c>
      <c r="E49" s="1" t="s">
        <v>73</v>
      </c>
      <c r="G49" s="4" t="s">
        <v>29</v>
      </c>
      <c r="H49" s="4" t="s">
        <v>29</v>
      </c>
      <c r="I49" s="4" t="s">
        <v>29</v>
      </c>
    </row>
    <row r="50" spans="1:9" x14ac:dyDescent="0.25">
      <c r="A50" t="s">
        <v>93</v>
      </c>
      <c r="B50" t="s">
        <v>29</v>
      </c>
      <c r="C50" t="s">
        <v>105</v>
      </c>
      <c r="D50" t="s">
        <v>26</v>
      </c>
      <c r="E50" s="1" t="s">
        <v>73</v>
      </c>
      <c r="G50" s="4" t="s">
        <v>29</v>
      </c>
      <c r="H50" s="4" t="s">
        <v>29</v>
      </c>
      <c r="I50" t="s">
        <v>29</v>
      </c>
    </row>
    <row r="51" spans="1:9" x14ac:dyDescent="0.25">
      <c r="A51" t="s">
        <v>94</v>
      </c>
      <c r="B51" t="s">
        <v>29</v>
      </c>
      <c r="C51" t="s">
        <v>34</v>
      </c>
      <c r="D51" t="s">
        <v>26</v>
      </c>
      <c r="E51" t="s">
        <v>78</v>
      </c>
      <c r="G51" s="4" t="s">
        <v>22</v>
      </c>
      <c r="H51" s="4" t="s">
        <v>22</v>
      </c>
      <c r="I51" s="4" t="s">
        <v>22</v>
      </c>
    </row>
    <row r="52" spans="1:9" x14ac:dyDescent="0.25">
      <c r="A52" t="s">
        <v>95</v>
      </c>
      <c r="B52" t="s">
        <v>29</v>
      </c>
      <c r="C52" t="s">
        <v>105</v>
      </c>
      <c r="D52" t="s">
        <v>26</v>
      </c>
      <c r="E52" s="1" t="s">
        <v>73</v>
      </c>
      <c r="G52" s="4" t="s">
        <v>29</v>
      </c>
      <c r="H52" s="4" t="s">
        <v>29</v>
      </c>
      <c r="I52" t="s">
        <v>29</v>
      </c>
    </row>
    <row r="53" spans="1:9" x14ac:dyDescent="0.25">
      <c r="A53" t="s">
        <v>96</v>
      </c>
      <c r="B53" t="s">
        <v>29</v>
      </c>
      <c r="C53" t="s">
        <v>31</v>
      </c>
      <c r="D53" t="s">
        <v>26</v>
      </c>
      <c r="E53" s="1" t="s">
        <v>74</v>
      </c>
      <c r="G53" s="4" t="s">
        <v>29</v>
      </c>
      <c r="H53" s="4" t="s">
        <v>29</v>
      </c>
      <c r="I53" s="4" t="s">
        <v>29</v>
      </c>
    </row>
    <row r="54" spans="1:9" x14ac:dyDescent="0.25">
      <c r="A54" t="s">
        <v>97</v>
      </c>
      <c r="B54" t="s">
        <v>22</v>
      </c>
    </row>
    <row r="55" spans="1:9" x14ac:dyDescent="0.25">
      <c r="A55" t="s">
        <v>98</v>
      </c>
      <c r="B55" t="s">
        <v>29</v>
      </c>
      <c r="C55" t="s">
        <v>31</v>
      </c>
      <c r="D55" t="s">
        <v>26</v>
      </c>
      <c r="E55" t="s">
        <v>37</v>
      </c>
      <c r="G55" s="4" t="s">
        <v>22</v>
      </c>
      <c r="H55" s="4" t="s">
        <v>29</v>
      </c>
      <c r="I55" s="4" t="s">
        <v>29</v>
      </c>
    </row>
  </sheetData>
  <hyperlinks>
    <hyperlink ref="B1" r:id="rId1" xr:uid="{6BC1348F-884E-4591-8CAB-46FB05CBB39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FAEB4-DBE9-43AD-AC07-98A391FD892F}">
  <dimension ref="A1:Z28"/>
  <sheetViews>
    <sheetView workbookViewId="0">
      <selection activeCell="A12" sqref="A12"/>
    </sheetView>
  </sheetViews>
  <sheetFormatPr defaultRowHeight="15" x14ac:dyDescent="0.25"/>
  <sheetData>
    <row r="1" spans="1:16" x14ac:dyDescent="0.25">
      <c r="A1" s="4" t="s">
        <v>94</v>
      </c>
      <c r="B1" t="s">
        <v>196</v>
      </c>
      <c r="C1" t="s">
        <v>197</v>
      </c>
      <c r="D1" t="s">
        <v>198</v>
      </c>
      <c r="E1" t="s">
        <v>199</v>
      </c>
    </row>
    <row r="2" spans="1:16" x14ac:dyDescent="0.25">
      <c r="A2" s="7">
        <v>45474</v>
      </c>
      <c r="B2">
        <v>2015</v>
      </c>
      <c r="C2">
        <v>2016</v>
      </c>
      <c r="D2">
        <v>2017</v>
      </c>
      <c r="E2">
        <f>D2+1</f>
        <v>2018</v>
      </c>
      <c r="F2">
        <f t="shared" ref="F2:I2" si="0">E2+1</f>
        <v>2019</v>
      </c>
      <c r="G2">
        <f t="shared" si="0"/>
        <v>2020</v>
      </c>
      <c r="H2">
        <f t="shared" si="0"/>
        <v>2021</v>
      </c>
      <c r="I2">
        <f t="shared" si="0"/>
        <v>2022</v>
      </c>
      <c r="J2">
        <f>I2+1</f>
        <v>2023</v>
      </c>
      <c r="K2">
        <f t="shared" ref="K2:M2" si="1">J2+1</f>
        <v>2024</v>
      </c>
      <c r="L2">
        <f t="shared" si="1"/>
        <v>2025</v>
      </c>
      <c r="M2">
        <f t="shared" si="1"/>
        <v>2026</v>
      </c>
      <c r="N2">
        <v>2027</v>
      </c>
      <c r="O2">
        <v>2028</v>
      </c>
      <c r="P2">
        <v>2029</v>
      </c>
    </row>
    <row r="3" spans="1:16" x14ac:dyDescent="0.25">
      <c r="A3" t="s">
        <v>109</v>
      </c>
      <c r="B3">
        <v>3.56</v>
      </c>
      <c r="C3">
        <v>18.387</v>
      </c>
      <c r="D3">
        <v>15.785</v>
      </c>
      <c r="E3">
        <v>3.1669999999999998</v>
      </c>
      <c r="F3">
        <v>5.6870000000000003</v>
      </c>
      <c r="G3">
        <v>0.93</v>
      </c>
      <c r="H3">
        <v>6.62</v>
      </c>
      <c r="I3">
        <v>10.369</v>
      </c>
      <c r="J3">
        <v>6.9960000000000004</v>
      </c>
      <c r="K3">
        <v>3.202</v>
      </c>
      <c r="L3">
        <v>4.9000000000000004</v>
      </c>
      <c r="M3">
        <v>5.4</v>
      </c>
      <c r="N3">
        <v>5.5</v>
      </c>
      <c r="O3">
        <v>5.5</v>
      </c>
      <c r="P3">
        <v>5.5</v>
      </c>
    </row>
    <row r="4" spans="1:16" x14ac:dyDescent="0.25">
      <c r="A4" s="5" t="s">
        <v>110</v>
      </c>
      <c r="B4">
        <v>211.1</v>
      </c>
      <c r="C4">
        <v>221.3</v>
      </c>
      <c r="D4">
        <v>252.4</v>
      </c>
      <c r="E4">
        <v>273.10000000000002</v>
      </c>
      <c r="F4">
        <v>350.5</v>
      </c>
      <c r="G4">
        <v>318</v>
      </c>
      <c r="H4">
        <v>326</v>
      </c>
      <c r="I4">
        <v>395</v>
      </c>
      <c r="J4">
        <v>444</v>
      </c>
      <c r="K4">
        <v>469</v>
      </c>
      <c r="L4">
        <v>476</v>
      </c>
      <c r="M4">
        <v>507</v>
      </c>
      <c r="N4">
        <v>554</v>
      </c>
      <c r="O4">
        <v>603</v>
      </c>
      <c r="P4">
        <v>662</v>
      </c>
    </row>
    <row r="5" spans="1:16" x14ac:dyDescent="0.25">
      <c r="A5" s="5" t="s">
        <v>111</v>
      </c>
      <c r="B5">
        <v>8.4</v>
      </c>
      <c r="C5">
        <v>18.5</v>
      </c>
      <c r="D5">
        <v>25</v>
      </c>
      <c r="E5">
        <v>31.8</v>
      </c>
      <c r="F5">
        <v>37.5</v>
      </c>
      <c r="G5">
        <v>29</v>
      </c>
      <c r="H5">
        <v>28</v>
      </c>
      <c r="I5">
        <v>35</v>
      </c>
      <c r="J5">
        <v>52</v>
      </c>
      <c r="K5">
        <v>60</v>
      </c>
      <c r="L5">
        <v>49</v>
      </c>
      <c r="M5">
        <v>46</v>
      </c>
      <c r="N5">
        <v>55</v>
      </c>
      <c r="O5">
        <v>50</v>
      </c>
      <c r="P5">
        <v>46</v>
      </c>
    </row>
    <row r="6" spans="1:16" x14ac:dyDescent="0.25">
      <c r="A6" s="5" t="s">
        <v>112</v>
      </c>
      <c r="B6" s="6">
        <f t="shared" ref="B6:C6" si="2">B4-B5</f>
        <v>202.7</v>
      </c>
      <c r="C6" s="6">
        <f t="shared" si="2"/>
        <v>202.8</v>
      </c>
      <c r="D6" s="6">
        <f>D4-D5</f>
        <v>227.4</v>
      </c>
      <c r="E6" s="6">
        <f t="shared" ref="E6:P6" si="3">E4-E5</f>
        <v>241.3</v>
      </c>
      <c r="F6" s="6">
        <f t="shared" si="3"/>
        <v>313</v>
      </c>
      <c r="G6" s="6">
        <f t="shared" si="3"/>
        <v>289</v>
      </c>
      <c r="H6" s="6">
        <f t="shared" si="3"/>
        <v>298</v>
      </c>
      <c r="I6" s="6">
        <f t="shared" si="3"/>
        <v>360</v>
      </c>
      <c r="J6" s="6">
        <f t="shared" si="3"/>
        <v>392</v>
      </c>
      <c r="K6" s="6">
        <f t="shared" si="3"/>
        <v>409</v>
      </c>
      <c r="L6" s="6">
        <f t="shared" si="3"/>
        <v>427</v>
      </c>
      <c r="M6" s="6">
        <f t="shared" si="3"/>
        <v>461</v>
      </c>
      <c r="N6" s="6">
        <f t="shared" si="3"/>
        <v>499</v>
      </c>
      <c r="O6" s="6">
        <f t="shared" si="3"/>
        <v>553</v>
      </c>
      <c r="P6" s="6">
        <f t="shared" si="3"/>
        <v>616</v>
      </c>
    </row>
    <row r="7" spans="1:16" x14ac:dyDescent="0.25">
      <c r="A7" t="s">
        <v>113</v>
      </c>
      <c r="B7">
        <v>1</v>
      </c>
      <c r="C7">
        <f t="shared" ref="C7:P7" si="4">B7*(1+(C3/100))</f>
        <v>1.18387</v>
      </c>
      <c r="D7">
        <f t="shared" si="4"/>
        <v>1.3707438795</v>
      </c>
      <c r="E7">
        <f t="shared" si="4"/>
        <v>1.414155338163765</v>
      </c>
      <c r="F7">
        <f t="shared" si="4"/>
        <v>1.4945783522451384</v>
      </c>
      <c r="G7">
        <f t="shared" si="4"/>
        <v>1.5084779309210183</v>
      </c>
      <c r="H7">
        <f t="shared" si="4"/>
        <v>1.6083391699479899</v>
      </c>
      <c r="I7">
        <f t="shared" si="4"/>
        <v>1.7751078584798969</v>
      </c>
      <c r="J7">
        <f t="shared" si="4"/>
        <v>1.8992944042591506</v>
      </c>
      <c r="K7">
        <f t="shared" si="4"/>
        <v>1.9601098110835284</v>
      </c>
      <c r="L7">
        <f t="shared" si="4"/>
        <v>2.0561551918266212</v>
      </c>
      <c r="M7">
        <f t="shared" si="4"/>
        <v>2.1671875721852589</v>
      </c>
      <c r="N7">
        <f t="shared" si="4"/>
        <v>2.286382888655448</v>
      </c>
      <c r="O7">
        <f t="shared" si="4"/>
        <v>2.4121339475314976</v>
      </c>
      <c r="P7">
        <f t="shared" si="4"/>
        <v>2.54480131464573</v>
      </c>
    </row>
    <row r="8" spans="1:16" x14ac:dyDescent="0.25">
      <c r="A8" t="s">
        <v>114</v>
      </c>
      <c r="B8">
        <f>B6/B7</f>
        <v>202.7</v>
      </c>
      <c r="C8">
        <f t="shared" ref="C8:P8" si="5">C6/C7</f>
        <v>171.30259234544334</v>
      </c>
      <c r="D8">
        <f t="shared" si="5"/>
        <v>165.8953239922163</v>
      </c>
      <c r="E8">
        <f t="shared" si="5"/>
        <v>170.63189134039564</v>
      </c>
      <c r="F8">
        <f t="shared" si="5"/>
        <v>209.42361404459996</v>
      </c>
      <c r="G8">
        <f t="shared" si="5"/>
        <v>191.58384360555263</v>
      </c>
      <c r="H8">
        <f t="shared" si="5"/>
        <v>185.28430169964503</v>
      </c>
      <c r="I8">
        <f t="shared" si="5"/>
        <v>202.80457791916029</v>
      </c>
      <c r="J8">
        <f t="shared" si="5"/>
        <v>206.39243664433673</v>
      </c>
      <c r="K8">
        <f t="shared" si="5"/>
        <v>208.66177888978018</v>
      </c>
      <c r="L8">
        <f t="shared" si="5"/>
        <v>207.66914953567641</v>
      </c>
      <c r="M8">
        <f t="shared" si="5"/>
        <v>212.71808952612068</v>
      </c>
      <c r="N8">
        <f t="shared" si="5"/>
        <v>218.24865925822542</v>
      </c>
      <c r="O8">
        <f t="shared" si="5"/>
        <v>229.25758354585693</v>
      </c>
      <c r="P8">
        <f t="shared" si="5"/>
        <v>242.06211952769104</v>
      </c>
    </row>
    <row r="9" spans="1:16" x14ac:dyDescent="0.25">
      <c r="A9" t="s">
        <v>115</v>
      </c>
      <c r="B9">
        <v>27.042000000000002</v>
      </c>
      <c r="C9">
        <v>27.83</v>
      </c>
      <c r="D9">
        <v>28.649000000000001</v>
      </c>
      <c r="E9">
        <v>29.423999999999999</v>
      </c>
      <c r="F9">
        <v>30.286000000000001</v>
      </c>
      <c r="G9">
        <v>31.178000000000001</v>
      </c>
      <c r="H9">
        <v>32.076999999999998</v>
      </c>
      <c r="I9">
        <v>32.97</v>
      </c>
      <c r="J9">
        <v>33.896999999999998</v>
      </c>
      <c r="K9">
        <v>34.857999999999997</v>
      </c>
      <c r="L9">
        <v>35.835000000000001</v>
      </c>
      <c r="M9">
        <v>36.826000000000001</v>
      </c>
      <c r="N9">
        <v>37.831000000000003</v>
      </c>
      <c r="O9">
        <v>38.85</v>
      </c>
      <c r="P9">
        <v>39.880000000000003</v>
      </c>
    </row>
    <row r="10" spans="1:16" x14ac:dyDescent="0.25">
      <c r="A10" t="s">
        <v>116</v>
      </c>
      <c r="B10">
        <f>B8/B9</f>
        <v>7.4957473559647942</v>
      </c>
      <c r="C10">
        <f t="shared" ref="C10:G10" si="6">C8/C9</f>
        <v>6.1553213203536954</v>
      </c>
      <c r="D10">
        <f t="shared" si="6"/>
        <v>5.7906148204899406</v>
      </c>
      <c r="E10">
        <f t="shared" si="6"/>
        <v>5.7990718916665189</v>
      </c>
      <c r="F10">
        <f t="shared" si="6"/>
        <v>6.9148654178366229</v>
      </c>
      <c r="G10">
        <f t="shared" si="6"/>
        <v>6.1448407083697676</v>
      </c>
      <c r="H10">
        <f>H8/H9</f>
        <v>5.7762353617746376</v>
      </c>
      <c r="I10">
        <f>I8/I9</f>
        <v>6.1511852568747436</v>
      </c>
      <c r="J10">
        <f>J8/J9</f>
        <v>6.0888113002429929</v>
      </c>
      <c r="K10">
        <f>K8/K9</f>
        <v>5.9860513767221351</v>
      </c>
      <c r="L10">
        <f>L8/L9</f>
        <v>5.7951485847823747</v>
      </c>
      <c r="M10">
        <f t="shared" ref="M10:P10" si="7">M8/M9</f>
        <v>5.7763017847749056</v>
      </c>
      <c r="N10">
        <f t="shared" si="7"/>
        <v>5.7690428288500275</v>
      </c>
      <c r="O10">
        <f t="shared" si="7"/>
        <v>5.9010961015664591</v>
      </c>
      <c r="P10">
        <f t="shared" si="7"/>
        <v>6.0697622750173279</v>
      </c>
    </row>
    <row r="11" spans="1:16" x14ac:dyDescent="0.25">
      <c r="A11" t="s">
        <v>117</v>
      </c>
      <c r="B11">
        <v>100</v>
      </c>
      <c r="C11">
        <f>(C10/B10)*B11</f>
        <v>82.117513145044228</v>
      </c>
      <c r="D11">
        <f t="shared" ref="D11" si="8">(D10/C10)*C11</f>
        <v>77.252000974686226</v>
      </c>
      <c r="E11">
        <f>(E10/C10)*C11</f>
        <v>77.364825897605343</v>
      </c>
      <c r="F11">
        <f t="shared" ref="F11:G11" si="9">(F10/E10)*E11</f>
        <v>92.250513383886528</v>
      </c>
      <c r="G11">
        <f t="shared" si="9"/>
        <v>81.977692370861021</v>
      </c>
      <c r="H11">
        <f>(H10/G10)*G11</f>
        <v>77.060166084415286</v>
      </c>
      <c r="I11">
        <f>(I10/H10)*H11</f>
        <v>82.062334344551971</v>
      </c>
      <c r="J11">
        <f>(J10/I10)*I11</f>
        <v>81.23020975884117</v>
      </c>
      <c r="K11">
        <f>(K10/J10)*J11</f>
        <v>79.859300113132718</v>
      </c>
      <c r="L11">
        <f>(L10/K10)*K11</f>
        <v>77.312485461117433</v>
      </c>
      <c r="M11">
        <f t="shared" ref="M11:P11" si="10">(M10/L10)*L11</f>
        <v>77.061052226878672</v>
      </c>
      <c r="N11">
        <f t="shared" si="10"/>
        <v>76.964211237179327</v>
      </c>
      <c r="O11">
        <f t="shared" si="10"/>
        <v>78.725920463029226</v>
      </c>
      <c r="P11">
        <f t="shared" si="10"/>
        <v>80.976078658617979</v>
      </c>
    </row>
    <row r="12" spans="1:16" x14ac:dyDescent="0.25">
      <c r="A12" t="s">
        <v>427</v>
      </c>
      <c r="L12">
        <f>(L11-H11)/H11</f>
        <v>3.2743165441110572E-3</v>
      </c>
    </row>
    <row r="14" spans="1:16" x14ac:dyDescent="0.25">
      <c r="A14" t="s">
        <v>200</v>
      </c>
    </row>
    <row r="15" spans="1:16" x14ac:dyDescent="0.25">
      <c r="A15" t="s">
        <v>138</v>
      </c>
      <c r="H15">
        <v>36514</v>
      </c>
      <c r="I15">
        <v>39091</v>
      </c>
      <c r="J15">
        <v>48566</v>
      </c>
      <c r="K15">
        <v>48722</v>
      </c>
      <c r="L15">
        <v>49237</v>
      </c>
      <c r="N15" t="s">
        <v>201</v>
      </c>
    </row>
    <row r="16" spans="1:16" x14ac:dyDescent="0.25">
      <c r="A16" t="s">
        <v>137</v>
      </c>
      <c r="H16">
        <v>67042</v>
      </c>
      <c r="I16">
        <v>73624</v>
      </c>
      <c r="J16">
        <v>77973</v>
      </c>
      <c r="K16">
        <v>82264</v>
      </c>
      <c r="L16">
        <v>92083</v>
      </c>
      <c r="N16" t="s">
        <v>202</v>
      </c>
    </row>
    <row r="18" spans="1:26" x14ac:dyDescent="0.25">
      <c r="A18" t="s">
        <v>130</v>
      </c>
      <c r="N18" t="s">
        <v>203</v>
      </c>
    </row>
    <row r="19" spans="1:26" x14ac:dyDescent="0.25">
      <c r="A19" t="s">
        <v>138</v>
      </c>
      <c r="H19">
        <f>(H15/H7)/H9</f>
        <v>707.76328187865477</v>
      </c>
      <c r="I19">
        <f>(I15/I7)/I9</f>
        <v>667.93328576802946</v>
      </c>
      <c r="J19">
        <f>(J15/J7)/J9</f>
        <v>754.36022859081936</v>
      </c>
      <c r="K19">
        <f>(K15/K7)/K9</f>
        <v>713.08654077421977</v>
      </c>
      <c r="L19">
        <f>(L15/L7)/L9</f>
        <v>668.23356175393394</v>
      </c>
    </row>
    <row r="20" spans="1:26" x14ac:dyDescent="0.25">
      <c r="A20" t="s">
        <v>137</v>
      </c>
      <c r="H20">
        <f>(H16/H7)/H9</f>
        <v>1299.4978896781718</v>
      </c>
      <c r="I20">
        <f>(I16/I7)/I9</f>
        <v>1257.9857315337392</v>
      </c>
      <c r="J20">
        <f>(J16/J7)/J9</f>
        <v>1211.1298048822625</v>
      </c>
      <c r="K20">
        <f>(K16/K7)/K9</f>
        <v>1204.0012969551826</v>
      </c>
      <c r="L20">
        <f>(L16/L7)/L9</f>
        <v>1249.7298996077645</v>
      </c>
    </row>
    <row r="21" spans="1:26" x14ac:dyDescent="0.25">
      <c r="A21" t="s">
        <v>277</v>
      </c>
      <c r="L21">
        <f>(L19-H19)/H19</f>
        <v>-5.5851611883276746E-2</v>
      </c>
    </row>
    <row r="22" spans="1:26" x14ac:dyDescent="0.25">
      <c r="A22" t="s">
        <v>278</v>
      </c>
      <c r="L22">
        <f>(L20-H20)/H20</f>
        <v>-3.8297861401477576E-2</v>
      </c>
    </row>
    <row r="24" spans="1:26" x14ac:dyDescent="0.25">
      <c r="F24">
        <v>2015</v>
      </c>
      <c r="G24">
        <f>F24+1</f>
        <v>2016</v>
      </c>
      <c r="H24">
        <f t="shared" ref="H24:P24" si="11">G24+1</f>
        <v>2017</v>
      </c>
      <c r="I24">
        <f t="shared" si="11"/>
        <v>2018</v>
      </c>
      <c r="J24">
        <f t="shared" si="11"/>
        <v>2019</v>
      </c>
      <c r="K24">
        <f t="shared" si="11"/>
        <v>2020</v>
      </c>
      <c r="L24">
        <f t="shared" si="11"/>
        <v>2021</v>
      </c>
      <c r="M24">
        <f t="shared" si="11"/>
        <v>2022</v>
      </c>
      <c r="N24">
        <f t="shared" si="11"/>
        <v>2023</v>
      </c>
      <c r="O24">
        <f t="shared" si="11"/>
        <v>2024</v>
      </c>
      <c r="P24">
        <f t="shared" si="11"/>
        <v>2025</v>
      </c>
    </row>
    <row r="25" spans="1:26" x14ac:dyDescent="0.25">
      <c r="A25" t="s">
        <v>94</v>
      </c>
      <c r="B25" t="s">
        <v>204</v>
      </c>
      <c r="C25" t="s">
        <v>205</v>
      </c>
      <c r="D25" t="s">
        <v>206</v>
      </c>
      <c r="E25" t="s">
        <v>207</v>
      </c>
      <c r="F25" s="6">
        <v>31535.092000000001</v>
      </c>
      <c r="G25" s="6">
        <v>32081.54</v>
      </c>
      <c r="H25" s="6">
        <v>31986.519</v>
      </c>
      <c r="I25" s="6">
        <v>32229.504000000001</v>
      </c>
      <c r="J25" s="6">
        <v>32038.235000000001</v>
      </c>
      <c r="K25" s="6">
        <v>30741.440999999999</v>
      </c>
      <c r="L25" s="6">
        <v>30590.417000000001</v>
      </c>
      <c r="M25" s="6">
        <v>31061.328000000001</v>
      </c>
      <c r="N25" s="6">
        <v>31853.666000000001</v>
      </c>
      <c r="O25" s="6">
        <v>31549.002</v>
      </c>
      <c r="P25" s="6">
        <v>31464.152999999998</v>
      </c>
      <c r="Q25" s="6"/>
      <c r="R25" s="6"/>
      <c r="S25" s="6"/>
      <c r="T25" s="6"/>
      <c r="U25" s="6"/>
      <c r="V25" s="6"/>
      <c r="W25" s="6"/>
      <c r="X25" s="6"/>
      <c r="Y25" s="6"/>
      <c r="Z25" s="6"/>
    </row>
    <row r="26" spans="1:26" x14ac:dyDescent="0.25">
      <c r="B26" t="s">
        <v>209</v>
      </c>
      <c r="F26" s="9" t="e">
        <f t="shared" ref="F26:P26" si="12">(F25-E25)/E25</f>
        <v>#VALUE!</v>
      </c>
      <c r="G26" s="9">
        <f t="shared" si="12"/>
        <v>1.7328251333466868E-2</v>
      </c>
      <c r="H26" s="9">
        <f t="shared" si="12"/>
        <v>-2.9618590628754304E-3</v>
      </c>
      <c r="I26" s="9">
        <f t="shared" si="12"/>
        <v>7.5964815052241407E-3</v>
      </c>
      <c r="J26" s="9">
        <f t="shared" si="12"/>
        <v>-5.9345933465187748E-3</v>
      </c>
      <c r="K26" s="9">
        <f t="shared" si="12"/>
        <v>-4.0476449467331817E-2</v>
      </c>
      <c r="L26" s="9">
        <f t="shared" si="12"/>
        <v>-4.9127170063367432E-3</v>
      </c>
      <c r="M26" s="9">
        <f t="shared" si="12"/>
        <v>1.5394069325697654E-2</v>
      </c>
      <c r="N26" s="9">
        <f t="shared" si="12"/>
        <v>2.550882563681758E-2</v>
      </c>
      <c r="O26" s="9">
        <f t="shared" si="12"/>
        <v>-9.5644878049515759E-3</v>
      </c>
      <c r="P26" s="9">
        <f t="shared" si="12"/>
        <v>-2.689435310822256E-3</v>
      </c>
      <c r="Q26" s="9"/>
      <c r="R26" s="9"/>
      <c r="S26" s="9"/>
      <c r="T26" s="9"/>
      <c r="U26" s="9"/>
      <c r="V26" s="9"/>
      <c r="W26" s="9"/>
      <c r="X26" s="9"/>
      <c r="Y26" s="9"/>
      <c r="Z26" s="9"/>
    </row>
    <row r="28" spans="1:26" x14ac:dyDescent="0.25">
      <c r="B28" t="s">
        <v>210</v>
      </c>
      <c r="G28" s="9">
        <f>AVERAGE(M26:P26)</f>
        <v>7.1622429616853512E-3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D5B3-0033-4345-A182-2F32FA5C3A5C}">
  <dimension ref="A1:Z25"/>
  <sheetViews>
    <sheetView workbookViewId="0">
      <selection activeCell="A12" sqref="A12"/>
    </sheetView>
  </sheetViews>
  <sheetFormatPr defaultRowHeight="15" x14ac:dyDescent="0.25"/>
  <sheetData>
    <row r="1" spans="1:17" x14ac:dyDescent="0.25">
      <c r="A1" s="4" t="s">
        <v>15</v>
      </c>
      <c r="B1" t="s">
        <v>147</v>
      </c>
      <c r="C1" t="s">
        <v>148</v>
      </c>
      <c r="D1" s="2" t="s">
        <v>149</v>
      </c>
      <c r="E1" t="s">
        <v>150</v>
      </c>
      <c r="F1" t="s">
        <v>151</v>
      </c>
      <c r="G1" t="s">
        <v>46</v>
      </c>
    </row>
    <row r="2" spans="1:17" x14ac:dyDescent="0.25">
      <c r="A2" s="7">
        <v>45778</v>
      </c>
      <c r="B2">
        <v>2015</v>
      </c>
      <c r="C2">
        <v>2016</v>
      </c>
      <c r="D2">
        <v>2017</v>
      </c>
      <c r="E2">
        <f>D2+1</f>
        <v>2018</v>
      </c>
      <c r="F2">
        <f t="shared" ref="F2:I2" si="0">E2+1</f>
        <v>2019</v>
      </c>
      <c r="G2">
        <f t="shared" si="0"/>
        <v>2020</v>
      </c>
      <c r="H2">
        <f t="shared" si="0"/>
        <v>2021</v>
      </c>
      <c r="I2">
        <f t="shared" si="0"/>
        <v>2022</v>
      </c>
      <c r="J2">
        <f>I2+1</f>
        <v>2023</v>
      </c>
      <c r="K2">
        <f t="shared" ref="K2:O2" si="1">J2+1</f>
        <v>2024</v>
      </c>
      <c r="L2">
        <f t="shared" si="1"/>
        <v>2025</v>
      </c>
      <c r="M2">
        <f t="shared" si="1"/>
        <v>2026</v>
      </c>
      <c r="N2">
        <f t="shared" si="1"/>
        <v>2027</v>
      </c>
      <c r="O2">
        <f t="shared" si="1"/>
        <v>2028</v>
      </c>
      <c r="P2">
        <v>2029</v>
      </c>
    </row>
    <row r="3" spans="1:17" x14ac:dyDescent="0.25">
      <c r="A3" t="s">
        <v>109</v>
      </c>
      <c r="B3">
        <v>4.5259999999999998</v>
      </c>
      <c r="C3">
        <v>2.8639999999999999</v>
      </c>
      <c r="D3">
        <v>4.7750000000000004</v>
      </c>
      <c r="E3">
        <v>4.7</v>
      </c>
      <c r="F3">
        <v>6.8019999999999996</v>
      </c>
      <c r="G3">
        <v>10.739000000000001</v>
      </c>
      <c r="H3">
        <v>8.8960000000000008</v>
      </c>
      <c r="I3">
        <v>12.153</v>
      </c>
      <c r="J3">
        <v>29.181000000000001</v>
      </c>
      <c r="K3">
        <v>23.411000000000001</v>
      </c>
      <c r="L3">
        <v>5.1260000000000003</v>
      </c>
      <c r="M3">
        <v>7.7389999999999999</v>
      </c>
      <c r="N3">
        <v>6.4950000000000001</v>
      </c>
      <c r="O3">
        <v>6.4989999999999997</v>
      </c>
      <c r="P3">
        <v>6.4989999999999997</v>
      </c>
    </row>
    <row r="4" spans="1:17" x14ac:dyDescent="0.25">
      <c r="A4" s="5" t="s">
        <v>110</v>
      </c>
      <c r="B4">
        <v>5796</v>
      </c>
      <c r="C4">
        <v>6433</v>
      </c>
      <c r="D4">
        <v>7488</v>
      </c>
      <c r="E4">
        <v>8345</v>
      </c>
      <c r="F4" s="6">
        <v>9649</v>
      </c>
      <c r="G4" s="6">
        <v>10306</v>
      </c>
      <c r="H4" s="6">
        <v>13301</v>
      </c>
      <c r="I4" s="6">
        <v>16137</v>
      </c>
      <c r="J4" s="6">
        <v>20476</v>
      </c>
      <c r="K4" s="6">
        <v>24888</v>
      </c>
      <c r="L4" s="6">
        <v>26250</v>
      </c>
      <c r="M4" s="6">
        <v>28164</v>
      </c>
      <c r="N4" s="6">
        <v>30781</v>
      </c>
      <c r="O4" s="6">
        <v>33906</v>
      </c>
      <c r="P4" s="6">
        <v>39228</v>
      </c>
    </row>
    <row r="5" spans="1:17" x14ac:dyDescent="0.25">
      <c r="A5" s="5" t="s">
        <v>111</v>
      </c>
      <c r="B5">
        <v>1263</v>
      </c>
      <c r="C5">
        <v>1342</v>
      </c>
      <c r="D5">
        <v>1500</v>
      </c>
      <c r="E5">
        <v>2091</v>
      </c>
      <c r="F5">
        <v>2620</v>
      </c>
      <c r="G5">
        <v>2750</v>
      </c>
      <c r="H5">
        <v>3197</v>
      </c>
      <c r="I5">
        <v>5722</v>
      </c>
      <c r="J5">
        <v>8160</v>
      </c>
      <c r="K5">
        <v>8930</v>
      </c>
      <c r="L5">
        <v>8685</v>
      </c>
      <c r="M5">
        <v>8508</v>
      </c>
      <c r="N5">
        <v>8539</v>
      </c>
      <c r="O5">
        <v>9152</v>
      </c>
      <c r="P5">
        <v>9753</v>
      </c>
    </row>
    <row r="6" spans="1:17" x14ac:dyDescent="0.25">
      <c r="A6" s="5" t="s">
        <v>112</v>
      </c>
      <c r="B6" s="6">
        <f t="shared" ref="B6:P6" si="2">B4-B5</f>
        <v>4533</v>
      </c>
      <c r="C6" s="6">
        <f t="shared" si="2"/>
        <v>5091</v>
      </c>
      <c r="D6" s="6">
        <f t="shared" si="2"/>
        <v>5988</v>
      </c>
      <c r="E6" s="6">
        <f t="shared" si="2"/>
        <v>6254</v>
      </c>
      <c r="F6" s="6">
        <f t="shared" si="2"/>
        <v>7029</v>
      </c>
      <c r="G6" s="6">
        <f t="shared" si="2"/>
        <v>7556</v>
      </c>
      <c r="H6" s="6">
        <f t="shared" si="2"/>
        <v>10104</v>
      </c>
      <c r="I6" s="6">
        <f t="shared" si="2"/>
        <v>10415</v>
      </c>
      <c r="J6" s="6">
        <f t="shared" si="2"/>
        <v>12316</v>
      </c>
      <c r="K6" s="6">
        <f t="shared" si="2"/>
        <v>15958</v>
      </c>
      <c r="L6" s="6">
        <f t="shared" si="2"/>
        <v>17565</v>
      </c>
      <c r="M6" s="6">
        <f t="shared" si="2"/>
        <v>19656</v>
      </c>
      <c r="N6" s="6">
        <f t="shared" si="2"/>
        <v>22242</v>
      </c>
      <c r="O6" s="6">
        <f t="shared" si="2"/>
        <v>24754</v>
      </c>
      <c r="P6" s="6">
        <f t="shared" si="2"/>
        <v>29475</v>
      </c>
    </row>
    <row r="7" spans="1:17" x14ac:dyDescent="0.25">
      <c r="A7" t="s">
        <v>113</v>
      </c>
      <c r="B7">
        <v>1</v>
      </c>
      <c r="C7">
        <f t="shared" ref="C7:P7" si="3">B7*(1+(C3/100))</f>
        <v>1.02864</v>
      </c>
      <c r="D7">
        <f t="shared" si="3"/>
        <v>1.07775756</v>
      </c>
      <c r="E7">
        <f t="shared" si="3"/>
        <v>1.1284121653199999</v>
      </c>
      <c r="F7">
        <f t="shared" si="3"/>
        <v>1.2051667608050662</v>
      </c>
      <c r="G7">
        <f t="shared" si="3"/>
        <v>1.3345896192479225</v>
      </c>
      <c r="H7">
        <f t="shared" si="3"/>
        <v>1.4533147117762175</v>
      </c>
      <c r="I7">
        <f t="shared" si="3"/>
        <v>1.6299360486983812</v>
      </c>
      <c r="J7">
        <f t="shared" si="3"/>
        <v>2.1055676870690556</v>
      </c>
      <c r="K7">
        <f t="shared" si="3"/>
        <v>2.5985021382887923</v>
      </c>
      <c r="L7">
        <f t="shared" si="3"/>
        <v>2.7317013578974758</v>
      </c>
      <c r="M7">
        <f t="shared" si="3"/>
        <v>2.9431077259851617</v>
      </c>
      <c r="N7">
        <f t="shared" si="3"/>
        <v>3.1342625727878981</v>
      </c>
      <c r="O7">
        <f t="shared" si="3"/>
        <v>3.3379582973933832</v>
      </c>
      <c r="P7">
        <f t="shared" si="3"/>
        <v>3.5548922071409788</v>
      </c>
    </row>
    <row r="8" spans="1:17" x14ac:dyDescent="0.25">
      <c r="A8" t="s">
        <v>114</v>
      </c>
      <c r="B8">
        <f>B6/B7</f>
        <v>4533</v>
      </c>
      <c r="C8">
        <f t="shared" ref="C8:P8" si="4">C6/C7</f>
        <v>4949.2533831077926</v>
      </c>
      <c r="D8">
        <f t="shared" si="4"/>
        <v>5555.9805119808207</v>
      </c>
      <c r="E8">
        <f t="shared" si="4"/>
        <v>5542.3011131987078</v>
      </c>
      <c r="F8">
        <f t="shared" si="4"/>
        <v>5832.3878724505657</v>
      </c>
      <c r="G8">
        <f t="shared" si="4"/>
        <v>5661.6654970372174</v>
      </c>
      <c r="H8">
        <f t="shared" si="4"/>
        <v>6952.3826588468619</v>
      </c>
      <c r="I8">
        <f t="shared" si="4"/>
        <v>6389.8212499300889</v>
      </c>
      <c r="J8">
        <f t="shared" si="4"/>
        <v>5849.2538974816043</v>
      </c>
      <c r="K8">
        <f t="shared" si="4"/>
        <v>6141.2302744953367</v>
      </c>
      <c r="L8">
        <f t="shared" si="4"/>
        <v>6430.0586699269916</v>
      </c>
      <c r="M8">
        <f t="shared" si="4"/>
        <v>6678.6546161576352</v>
      </c>
      <c r="N8">
        <f t="shared" si="4"/>
        <v>7096.4060870675376</v>
      </c>
      <c r="O8">
        <f t="shared" si="4"/>
        <v>7415.9105041337507</v>
      </c>
      <c r="P8">
        <f t="shared" si="4"/>
        <v>8291.3906477364781</v>
      </c>
    </row>
    <row r="9" spans="1:17" x14ac:dyDescent="0.25">
      <c r="A9" t="s">
        <v>115</v>
      </c>
      <c r="B9">
        <v>195.35</v>
      </c>
      <c r="C9">
        <v>200.19</v>
      </c>
      <c r="D9">
        <v>205.17</v>
      </c>
      <c r="E9">
        <v>209.75</v>
      </c>
      <c r="F9">
        <v>213.95</v>
      </c>
      <c r="G9">
        <v>218.24</v>
      </c>
      <c r="H9">
        <v>222.59</v>
      </c>
      <c r="I9">
        <v>227</v>
      </c>
      <c r="J9">
        <v>231.45</v>
      </c>
      <c r="K9">
        <v>235.95</v>
      </c>
      <c r="L9">
        <v>240.53700000000001</v>
      </c>
      <c r="M9">
        <v>245.214</v>
      </c>
      <c r="N9">
        <v>249.982</v>
      </c>
      <c r="O9">
        <v>254.84200000000001</v>
      </c>
      <c r="P9">
        <v>259.79700000000003</v>
      </c>
    </row>
    <row r="10" spans="1:17" x14ac:dyDescent="0.25">
      <c r="A10" t="s">
        <v>116</v>
      </c>
      <c r="B10">
        <f>B8/B9</f>
        <v>23.204504735090865</v>
      </c>
      <c r="C10">
        <f t="shared" ref="C10:G10" si="5">C8/C9</f>
        <v>24.722780274278399</v>
      </c>
      <c r="D10">
        <f t="shared" si="5"/>
        <v>27.079887468834727</v>
      </c>
      <c r="E10">
        <f t="shared" si="5"/>
        <v>26.423366451483709</v>
      </c>
      <c r="F10">
        <f t="shared" si="5"/>
        <v>27.260518216642048</v>
      </c>
      <c r="G10">
        <f t="shared" si="5"/>
        <v>25.942382226160269</v>
      </c>
      <c r="H10">
        <f>H8/H9</f>
        <v>31.234029645747167</v>
      </c>
      <c r="I10">
        <f>I8/I9</f>
        <v>28.148992290440919</v>
      </c>
      <c r="J10">
        <f>J8/J9</f>
        <v>25.272213858205248</v>
      </c>
      <c r="K10">
        <f>K8/K9</f>
        <v>26.027676518310393</v>
      </c>
      <c r="L10">
        <f>L8/L9</f>
        <v>26.732098055297069</v>
      </c>
      <c r="M10">
        <f t="shared" ref="M10:P10" si="6">M8/M9</f>
        <v>27.236024925810252</v>
      </c>
      <c r="N10">
        <f t="shared" si="6"/>
        <v>28.387668260384899</v>
      </c>
      <c r="O10">
        <f t="shared" si="6"/>
        <v>29.100032585420575</v>
      </c>
      <c r="P10">
        <f t="shared" si="6"/>
        <v>31.914882187771518</v>
      </c>
    </row>
    <row r="11" spans="1:17" x14ac:dyDescent="0.25">
      <c r="A11" t="s">
        <v>117</v>
      </c>
      <c r="B11">
        <v>100</v>
      </c>
      <c r="C11">
        <f>(C10/B10)*B11</f>
        <v>106.54302066137843</v>
      </c>
      <c r="D11">
        <f t="shared" ref="D11:G11" si="7">(D10/C10)*C11</f>
        <v>116.70099309589374</v>
      </c>
      <c r="E11">
        <f t="shared" si="7"/>
        <v>113.87171048527115</v>
      </c>
      <c r="F11">
        <f t="shared" si="7"/>
        <v>117.47942275801947</v>
      </c>
      <c r="G11">
        <f t="shared" si="7"/>
        <v>111.79890509332466</v>
      </c>
      <c r="H11">
        <f>(H10/G10)*G11</f>
        <v>134.60330225671095</v>
      </c>
      <c r="I11">
        <f>(I10/H10)*H11</f>
        <v>121.30830893310461</v>
      </c>
      <c r="J11">
        <f>(J10/I10)*I11</f>
        <v>108.91080911538482</v>
      </c>
      <c r="K11">
        <f>(K10/J10)*J11</f>
        <v>112.16648153214061</v>
      </c>
      <c r="L11">
        <f>(L10/K10)*K11</f>
        <v>115.20219181783104</v>
      </c>
      <c r="M11">
        <f t="shared" ref="M11:P11" si="8">(M10/L10)*L11</f>
        <v>117.37386872395832</v>
      </c>
      <c r="N11">
        <f t="shared" si="8"/>
        <v>122.33688494741205</v>
      </c>
      <c r="O11">
        <f t="shared" si="8"/>
        <v>125.40682474215546</v>
      </c>
      <c r="P11">
        <f t="shared" si="8"/>
        <v>137.5374417688322</v>
      </c>
    </row>
    <row r="12" spans="1:17" x14ac:dyDescent="0.25">
      <c r="A12" t="s">
        <v>427</v>
      </c>
      <c r="L12">
        <f>(L11-F11)/F11</f>
        <v>-1.9384083499278015E-2</v>
      </c>
    </row>
    <row r="14" spans="1:17" x14ac:dyDescent="0.25">
      <c r="A14" t="s">
        <v>138</v>
      </c>
      <c r="B14">
        <v>11.4</v>
      </c>
      <c r="C14">
        <v>12.4</v>
      </c>
      <c r="D14">
        <v>12.9</v>
      </c>
      <c r="E14">
        <v>14</v>
      </c>
      <c r="F14">
        <v>12</v>
      </c>
      <c r="G14">
        <v>52.3</v>
      </c>
      <c r="H14">
        <v>154.9</v>
      </c>
      <c r="I14">
        <v>22.5</v>
      </c>
      <c r="J14">
        <v>27.8</v>
      </c>
      <c r="K14">
        <v>28.2</v>
      </c>
      <c r="L14" s="4"/>
      <c r="Q14" s="2" t="s">
        <v>152</v>
      </c>
    </row>
    <row r="15" spans="1:17" x14ac:dyDescent="0.25">
      <c r="A15" t="s">
        <v>137</v>
      </c>
      <c r="B15">
        <v>75.599999999999994</v>
      </c>
      <c r="C15">
        <v>84.7</v>
      </c>
      <c r="D15">
        <v>90.8</v>
      </c>
      <c r="E15">
        <v>97.2</v>
      </c>
      <c r="F15">
        <v>81.3</v>
      </c>
      <c r="G15">
        <v>88.1</v>
      </c>
      <c r="H15">
        <v>90.9</v>
      </c>
      <c r="I15">
        <v>91.8</v>
      </c>
      <c r="J15">
        <v>103.7</v>
      </c>
      <c r="K15">
        <v>103.8</v>
      </c>
      <c r="Q15" s="2" t="s">
        <v>153</v>
      </c>
    </row>
    <row r="16" spans="1:17" x14ac:dyDescent="0.25">
      <c r="A16" t="s">
        <v>160</v>
      </c>
      <c r="B16">
        <f t="shared" ref="B16:K16" si="9">B14/B7/B9</f>
        <v>5.8356795495264915E-2</v>
      </c>
      <c r="C16">
        <f t="shared" si="9"/>
        <v>6.0216553801031664E-2</v>
      </c>
      <c r="D16">
        <f t="shared" si="9"/>
        <v>5.8338434927850361E-2</v>
      </c>
      <c r="E16">
        <f t="shared" si="9"/>
        <v>5.915048454121713E-2</v>
      </c>
      <c r="F16">
        <f t="shared" si="9"/>
        <v>4.6539510399730338E-2</v>
      </c>
      <c r="G16">
        <f t="shared" si="9"/>
        <v>0.17956413319589493</v>
      </c>
      <c r="H16">
        <f t="shared" si="9"/>
        <v>0.47883523279159107</v>
      </c>
      <c r="I16">
        <f t="shared" si="9"/>
        <v>6.0811553195863718E-2</v>
      </c>
      <c r="J16">
        <f t="shared" si="9"/>
        <v>5.7045107604588009E-2</v>
      </c>
      <c r="K16">
        <f t="shared" si="9"/>
        <v>4.5994515466621949E-2</v>
      </c>
      <c r="Q16" s="2"/>
    </row>
    <row r="17" spans="1:26" x14ac:dyDescent="0.25">
      <c r="A17" t="s">
        <v>282</v>
      </c>
      <c r="B17">
        <f t="shared" ref="B17:K17" si="10">B15/B7/B9</f>
        <v>0.38699769644228305</v>
      </c>
      <c r="C17">
        <f t="shared" si="10"/>
        <v>0.41131791185059524</v>
      </c>
      <c r="D17">
        <f t="shared" si="10"/>
        <v>0.41063022414331884</v>
      </c>
      <c r="E17">
        <f t="shared" si="10"/>
        <v>0.41067336410045036</v>
      </c>
      <c r="F17">
        <f t="shared" si="10"/>
        <v>0.315305182958173</v>
      </c>
      <c r="G17">
        <f t="shared" si="10"/>
        <v>0.30247801404509256</v>
      </c>
      <c r="H17">
        <f t="shared" si="10"/>
        <v>0.28099498167046888</v>
      </c>
      <c r="I17">
        <f t="shared" si="10"/>
        <v>0.24811113703912399</v>
      </c>
      <c r="J17">
        <f t="shared" si="10"/>
        <v>0.21279056325884085</v>
      </c>
      <c r="K17">
        <f t="shared" si="10"/>
        <v>0.16929896118565102</v>
      </c>
      <c r="Q17" s="2"/>
    </row>
    <row r="18" spans="1:26" x14ac:dyDescent="0.25">
      <c r="A18" t="s">
        <v>277</v>
      </c>
      <c r="K18">
        <f>(K16-F16)/F16</f>
        <v>-1.1710371003635376E-2</v>
      </c>
      <c r="Q18" s="2"/>
    </row>
    <row r="19" spans="1:26" x14ac:dyDescent="0.25">
      <c r="A19" t="s">
        <v>278</v>
      </c>
      <c r="K19">
        <f>(K17-F17)/F17</f>
        <v>-0.4630631834297837</v>
      </c>
      <c r="Q19" s="2"/>
    </row>
    <row r="21" spans="1:26" x14ac:dyDescent="0.25">
      <c r="F21">
        <v>2015</v>
      </c>
      <c r="G21">
        <f>F21+1</f>
        <v>2016</v>
      </c>
      <c r="H21">
        <f t="shared" ref="H21:P21" si="11">G21+1</f>
        <v>2017</v>
      </c>
      <c r="I21">
        <f t="shared" si="11"/>
        <v>2018</v>
      </c>
      <c r="J21">
        <f t="shared" si="11"/>
        <v>2019</v>
      </c>
      <c r="K21">
        <f t="shared" si="11"/>
        <v>2020</v>
      </c>
      <c r="L21">
        <f t="shared" si="11"/>
        <v>2021</v>
      </c>
      <c r="M21">
        <f t="shared" si="11"/>
        <v>2022</v>
      </c>
      <c r="N21">
        <f t="shared" si="11"/>
        <v>2023</v>
      </c>
      <c r="O21">
        <f t="shared" si="11"/>
        <v>2024</v>
      </c>
      <c r="P21">
        <f t="shared" si="11"/>
        <v>2025</v>
      </c>
    </row>
    <row r="22" spans="1:26" x14ac:dyDescent="0.25">
      <c r="A22" t="s">
        <v>15</v>
      </c>
      <c r="B22" t="s">
        <v>204</v>
      </c>
      <c r="C22" t="s">
        <v>205</v>
      </c>
      <c r="D22" t="s">
        <v>206</v>
      </c>
      <c r="E22" t="s">
        <v>207</v>
      </c>
      <c r="F22" s="6">
        <v>150062.08300000001</v>
      </c>
      <c r="G22" s="6">
        <v>152396.24900000001</v>
      </c>
      <c r="H22" s="6">
        <v>155550.06599999999</v>
      </c>
      <c r="I22" s="6">
        <v>161428.462</v>
      </c>
      <c r="J22" s="6">
        <v>163197.20000000001</v>
      </c>
      <c r="K22" s="6">
        <v>158479.95300000001</v>
      </c>
      <c r="L22" s="6">
        <v>164349.171</v>
      </c>
      <c r="M22" s="6">
        <v>171115.68299999999</v>
      </c>
      <c r="N22" s="6">
        <v>167459.231</v>
      </c>
      <c r="O22" s="6">
        <v>168366.573</v>
      </c>
      <c r="P22" s="6">
        <v>169530.674</v>
      </c>
      <c r="Q22" s="6"/>
      <c r="R22" s="6"/>
      <c r="S22" s="6"/>
      <c r="T22" s="6"/>
      <c r="U22" s="6"/>
      <c r="V22" s="6"/>
      <c r="W22" s="6"/>
      <c r="X22" s="6"/>
      <c r="Y22" s="6"/>
      <c r="Z22" s="6"/>
    </row>
    <row r="23" spans="1:26" x14ac:dyDescent="0.25">
      <c r="B23" t="s">
        <v>209</v>
      </c>
      <c r="F23" s="9" t="e">
        <f t="shared" ref="F23:P23" si="12">(F22-E22)/E22</f>
        <v>#VALUE!</v>
      </c>
      <c r="G23" s="9">
        <f t="shared" si="12"/>
        <v>1.5554668796647299E-2</v>
      </c>
      <c r="H23" s="9">
        <f t="shared" si="12"/>
        <v>2.0694846629722367E-2</v>
      </c>
      <c r="I23" s="9">
        <f t="shared" si="12"/>
        <v>3.7791022216602646E-2</v>
      </c>
      <c r="J23" s="9">
        <f t="shared" si="12"/>
        <v>1.0956791498143692E-2</v>
      </c>
      <c r="K23" s="9">
        <f t="shared" si="12"/>
        <v>-2.8905195677376833E-2</v>
      </c>
      <c r="L23" s="9">
        <f t="shared" si="12"/>
        <v>3.7034450660141181E-2</v>
      </c>
      <c r="M23" s="9">
        <f t="shared" si="12"/>
        <v>4.1171561492086797E-2</v>
      </c>
      <c r="N23" s="9">
        <f t="shared" si="12"/>
        <v>-2.1368304388557947E-2</v>
      </c>
      <c r="O23" s="9">
        <f t="shared" si="12"/>
        <v>5.4182859588075153E-3</v>
      </c>
      <c r="P23" s="9">
        <f t="shared" si="12"/>
        <v>6.9140862064110261E-3</v>
      </c>
      <c r="Q23" s="9"/>
      <c r="R23" s="9"/>
      <c r="S23" s="9"/>
      <c r="T23" s="9"/>
      <c r="U23" s="9"/>
      <c r="V23" s="9"/>
      <c r="W23" s="9"/>
      <c r="X23" s="9"/>
      <c r="Y23" s="9"/>
      <c r="Z23" s="9"/>
    </row>
    <row r="25" spans="1:26" x14ac:dyDescent="0.25">
      <c r="B25" t="s">
        <v>210</v>
      </c>
      <c r="G25" s="9">
        <f>AVERAGE(K23:P23)</f>
        <v>6.7108140419186229E-3</v>
      </c>
    </row>
  </sheetData>
  <hyperlinks>
    <hyperlink ref="D1" r:id="rId1" xr:uid="{6F29D208-0D42-4399-A80A-01964AEF6000}"/>
    <hyperlink ref="Q14" r:id="rId2" xr:uid="{255850BE-A383-425A-AA74-D8052DF5822B}"/>
    <hyperlink ref="Q15" r:id="rId3" xr:uid="{6A27B554-B14A-48CD-BE78-D047A31132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9DA1-F517-4E64-B1DA-EAAC90AAF4A9}">
  <dimension ref="A1:Z27"/>
  <sheetViews>
    <sheetView workbookViewId="0">
      <selection activeCell="A12" sqref="A12"/>
    </sheetView>
  </sheetViews>
  <sheetFormatPr defaultRowHeight="15" x14ac:dyDescent="0.25"/>
  <sheetData>
    <row r="1" spans="1:16" x14ac:dyDescent="0.25">
      <c r="A1" s="4" t="s">
        <v>16</v>
      </c>
      <c r="B1" t="s">
        <v>154</v>
      </c>
      <c r="C1" s="2" t="s">
        <v>155</v>
      </c>
      <c r="D1" t="s">
        <v>156</v>
      </c>
      <c r="E1" t="s">
        <v>157</v>
      </c>
      <c r="F1" t="s">
        <v>158</v>
      </c>
      <c r="G1" t="s">
        <v>76</v>
      </c>
    </row>
    <row r="2" spans="1:16" x14ac:dyDescent="0.25">
      <c r="A2" s="7">
        <v>45809</v>
      </c>
      <c r="B2">
        <v>2015</v>
      </c>
      <c r="C2">
        <v>2016</v>
      </c>
      <c r="D2">
        <v>2017</v>
      </c>
      <c r="E2">
        <f>D2+1</f>
        <v>2018</v>
      </c>
      <c r="F2">
        <f t="shared" ref="F2:I2" si="0">E2+1</f>
        <v>2019</v>
      </c>
      <c r="G2">
        <f t="shared" si="0"/>
        <v>2020</v>
      </c>
      <c r="H2">
        <f t="shared" si="0"/>
        <v>2021</v>
      </c>
      <c r="I2">
        <f t="shared" si="0"/>
        <v>2022</v>
      </c>
      <c r="J2">
        <f>I2+1</f>
        <v>2023</v>
      </c>
      <c r="K2">
        <f t="shared" ref="K2:P2" si="1">J2+1</f>
        <v>2024</v>
      </c>
      <c r="L2">
        <f t="shared" si="1"/>
        <v>2025</v>
      </c>
      <c r="M2">
        <f t="shared" si="1"/>
        <v>2026</v>
      </c>
      <c r="N2">
        <f t="shared" si="1"/>
        <v>2027</v>
      </c>
      <c r="O2">
        <f t="shared" si="1"/>
        <v>2028</v>
      </c>
      <c r="P2">
        <f t="shared" si="1"/>
        <v>2029</v>
      </c>
    </row>
    <row r="3" spans="1:16" x14ac:dyDescent="0.25">
      <c r="A3" t="s">
        <v>109</v>
      </c>
      <c r="B3">
        <v>5.9960000000000004</v>
      </c>
      <c r="C3">
        <v>6.6740000000000004</v>
      </c>
      <c r="D3">
        <v>5.4219999999999997</v>
      </c>
      <c r="E3">
        <v>4.4119999999999999</v>
      </c>
      <c r="F3">
        <v>3.8919999999999999</v>
      </c>
      <c r="G3">
        <v>4.8719999999999999</v>
      </c>
      <c r="H3">
        <v>4.4829999999999997</v>
      </c>
      <c r="I3">
        <v>5.2530000000000001</v>
      </c>
      <c r="J3">
        <v>2.2989999999999999</v>
      </c>
      <c r="K3">
        <v>0.58599999999999997</v>
      </c>
      <c r="L3">
        <v>5.5170000000000003</v>
      </c>
      <c r="M3">
        <v>4.5999999999999996</v>
      </c>
      <c r="N3">
        <v>4.5999999999999996</v>
      </c>
      <c r="O3">
        <v>4.5999999999999996</v>
      </c>
      <c r="P3">
        <v>4.5</v>
      </c>
    </row>
    <row r="4" spans="1:16" x14ac:dyDescent="0.25">
      <c r="A4" s="5" t="s">
        <v>110</v>
      </c>
      <c r="B4">
        <v>13759</v>
      </c>
      <c r="C4">
        <v>13572</v>
      </c>
      <c r="D4">
        <v>13320</v>
      </c>
      <c r="E4">
        <v>16134</v>
      </c>
      <c r="F4">
        <v>17396</v>
      </c>
      <c r="G4">
        <v>19398</v>
      </c>
      <c r="H4">
        <v>20131</v>
      </c>
      <c r="I4">
        <v>24390</v>
      </c>
      <c r="J4">
        <v>24615</v>
      </c>
      <c r="K4">
        <v>24845</v>
      </c>
      <c r="L4">
        <v>27709</v>
      </c>
      <c r="M4">
        <v>28469</v>
      </c>
      <c r="N4">
        <v>28864</v>
      </c>
      <c r="O4">
        <v>30766</v>
      </c>
      <c r="P4">
        <v>32636</v>
      </c>
    </row>
    <row r="5" spans="1:16" x14ac:dyDescent="0.25">
      <c r="A5" s="5" t="s">
        <v>111</v>
      </c>
      <c r="B5">
        <v>1041</v>
      </c>
      <c r="C5">
        <v>1248</v>
      </c>
      <c r="D5">
        <v>1525</v>
      </c>
      <c r="E5">
        <v>1853</v>
      </c>
      <c r="F5">
        <v>2129</v>
      </c>
      <c r="G5">
        <v>2160</v>
      </c>
      <c r="H5">
        <v>2249</v>
      </c>
      <c r="I5">
        <v>2573</v>
      </c>
      <c r="J5">
        <v>2761</v>
      </c>
      <c r="K5">
        <v>2953</v>
      </c>
      <c r="L5">
        <v>3461</v>
      </c>
      <c r="M5">
        <v>3741</v>
      </c>
      <c r="N5">
        <v>3548</v>
      </c>
      <c r="O5">
        <v>3463</v>
      </c>
      <c r="P5">
        <v>3372</v>
      </c>
    </row>
    <row r="6" spans="1:16" x14ac:dyDescent="0.25">
      <c r="A6" s="5" t="s">
        <v>112</v>
      </c>
      <c r="B6" s="6">
        <f t="shared" ref="B6:P6" si="2">B4-B5</f>
        <v>12718</v>
      </c>
      <c r="C6" s="6">
        <f t="shared" si="2"/>
        <v>12324</v>
      </c>
      <c r="D6" s="6">
        <f t="shared" si="2"/>
        <v>11795</v>
      </c>
      <c r="E6" s="6">
        <f t="shared" si="2"/>
        <v>14281</v>
      </c>
      <c r="F6" s="6">
        <f t="shared" si="2"/>
        <v>15267</v>
      </c>
      <c r="G6" s="6">
        <f t="shared" si="2"/>
        <v>17238</v>
      </c>
      <c r="H6" s="6">
        <f t="shared" si="2"/>
        <v>17882</v>
      </c>
      <c r="I6" s="6">
        <f t="shared" si="2"/>
        <v>21817</v>
      </c>
      <c r="J6" s="6">
        <f t="shared" si="2"/>
        <v>21854</v>
      </c>
      <c r="K6" s="6">
        <f t="shared" si="2"/>
        <v>21892</v>
      </c>
      <c r="L6" s="6">
        <f t="shared" si="2"/>
        <v>24248</v>
      </c>
      <c r="M6" s="6">
        <f t="shared" si="2"/>
        <v>24728</v>
      </c>
      <c r="N6" s="6">
        <f t="shared" si="2"/>
        <v>25316</v>
      </c>
      <c r="O6" s="6">
        <f t="shared" si="2"/>
        <v>27303</v>
      </c>
      <c r="P6" s="6">
        <f t="shared" si="2"/>
        <v>29264</v>
      </c>
    </row>
    <row r="7" spans="1:16" x14ac:dyDescent="0.25">
      <c r="A7" t="s">
        <v>113</v>
      </c>
      <c r="B7">
        <v>1</v>
      </c>
      <c r="C7">
        <f t="shared" ref="C7:P7" si="3">B7*(1+(C3/100))</f>
        <v>1.06674</v>
      </c>
      <c r="D7">
        <f t="shared" si="3"/>
        <v>1.1245786428</v>
      </c>
      <c r="E7">
        <f t="shared" si="3"/>
        <v>1.174195052520336</v>
      </c>
      <c r="F7">
        <f t="shared" si="3"/>
        <v>1.2198947239644276</v>
      </c>
      <c r="G7">
        <f t="shared" si="3"/>
        <v>1.2793279949159746</v>
      </c>
      <c r="H7">
        <f t="shared" si="3"/>
        <v>1.3366802689280577</v>
      </c>
      <c r="I7">
        <f t="shared" si="3"/>
        <v>1.4068960834548485</v>
      </c>
      <c r="J7">
        <f t="shared" si="3"/>
        <v>1.4392406244134757</v>
      </c>
      <c r="K7">
        <f t="shared" si="3"/>
        <v>1.4476745744725386</v>
      </c>
      <c r="L7">
        <f t="shared" si="3"/>
        <v>1.5275427807461883</v>
      </c>
      <c r="M7">
        <f t="shared" si="3"/>
        <v>1.597809748660513</v>
      </c>
      <c r="N7">
        <f t="shared" si="3"/>
        <v>1.6713089970988966</v>
      </c>
      <c r="O7">
        <f t="shared" si="3"/>
        <v>1.748189210965446</v>
      </c>
      <c r="P7">
        <f t="shared" si="3"/>
        <v>1.8268577254588909</v>
      </c>
    </row>
    <row r="8" spans="1:16" x14ac:dyDescent="0.25">
      <c r="A8" t="s">
        <v>114</v>
      </c>
      <c r="B8">
        <f>B6/B7</f>
        <v>12718</v>
      </c>
      <c r="C8">
        <f t="shared" ref="C8:P8" si="4">C6/C7</f>
        <v>11552.955734293268</v>
      </c>
      <c r="D8">
        <f t="shared" si="4"/>
        <v>10488.372756779871</v>
      </c>
      <c r="E8">
        <f t="shared" si="4"/>
        <v>12162.374529978413</v>
      </c>
      <c r="F8">
        <f t="shared" si="4"/>
        <v>12515.014369752442</v>
      </c>
      <c r="G8">
        <f t="shared" si="4"/>
        <v>13474.261540827285</v>
      </c>
      <c r="H8">
        <f t="shared" si="4"/>
        <v>13377.918725725156</v>
      </c>
      <c r="I8">
        <f t="shared" si="4"/>
        <v>15507.186533937191</v>
      </c>
      <c r="J8">
        <f t="shared" si="4"/>
        <v>15184.396291555498</v>
      </c>
      <c r="K8">
        <f t="shared" si="4"/>
        <v>15122.183110783975</v>
      </c>
      <c r="L8">
        <f t="shared" si="4"/>
        <v>15873.859839234821</v>
      </c>
      <c r="M8">
        <f t="shared" si="4"/>
        <v>15476.18545995864</v>
      </c>
      <c r="N8">
        <f t="shared" si="4"/>
        <v>15147.408434911915</v>
      </c>
      <c r="O8">
        <f t="shared" si="4"/>
        <v>15617.874672113887</v>
      </c>
      <c r="P8">
        <f t="shared" si="4"/>
        <v>16018.762486087489</v>
      </c>
    </row>
    <row r="9" spans="1:16" x14ac:dyDescent="0.25">
      <c r="A9" t="s">
        <v>115</v>
      </c>
      <c r="B9">
        <v>8.8070000000000004</v>
      </c>
      <c r="C9">
        <v>9.2449999999999992</v>
      </c>
      <c r="D9">
        <v>9.7040000000000006</v>
      </c>
      <c r="E9">
        <v>10.186</v>
      </c>
      <c r="F9">
        <v>10.693</v>
      </c>
      <c r="G9">
        <v>11.224</v>
      </c>
      <c r="H9">
        <v>11.782</v>
      </c>
      <c r="I9">
        <v>12.029</v>
      </c>
      <c r="J9">
        <v>12.282</v>
      </c>
      <c r="K9">
        <v>12.539</v>
      </c>
      <c r="L9">
        <v>12.803000000000001</v>
      </c>
      <c r="M9">
        <v>13.071999999999999</v>
      </c>
      <c r="N9">
        <v>13.346</v>
      </c>
      <c r="O9">
        <v>13.625999999999999</v>
      </c>
      <c r="P9">
        <v>13.913</v>
      </c>
    </row>
    <row r="10" spans="1:16" x14ac:dyDescent="0.25">
      <c r="A10" t="s">
        <v>116</v>
      </c>
      <c r="B10">
        <f>B8/B9</f>
        <v>1444.0785738617008</v>
      </c>
      <c r="C10">
        <f t="shared" ref="C10:G10" si="5">C8/C9</f>
        <v>1249.6436705563297</v>
      </c>
      <c r="D10">
        <f t="shared" si="5"/>
        <v>1080.8298389097145</v>
      </c>
      <c r="E10">
        <f t="shared" si="5"/>
        <v>1194.0285224797185</v>
      </c>
      <c r="F10">
        <f t="shared" si="5"/>
        <v>1170.3931889789997</v>
      </c>
      <c r="G10">
        <f t="shared" si="5"/>
        <v>1200.4865948705706</v>
      </c>
      <c r="H10">
        <f>H8/H9</f>
        <v>1135.453974344352</v>
      </c>
      <c r="I10">
        <f>I8/I9</f>
        <v>1289.1500984235756</v>
      </c>
      <c r="J10">
        <f>J8/J9</f>
        <v>1236.3130020807278</v>
      </c>
      <c r="K10">
        <f>K8/K9</f>
        <v>1206.0118917604254</v>
      </c>
      <c r="L10">
        <f>L8/L9</f>
        <v>1239.8547089928002</v>
      </c>
      <c r="M10">
        <f t="shared" ref="M10:P10" si="6">M8/M9</f>
        <v>1183.9187163371055</v>
      </c>
      <c r="N10">
        <f t="shared" si="6"/>
        <v>1134.9774040845134</v>
      </c>
      <c r="O10">
        <f t="shared" si="6"/>
        <v>1146.1819075380806</v>
      </c>
      <c r="P10">
        <f t="shared" si="6"/>
        <v>1151.3521516630121</v>
      </c>
    </row>
    <row r="11" spans="1:16" x14ac:dyDescent="0.25">
      <c r="A11" t="s">
        <v>117</v>
      </c>
      <c r="B11">
        <v>100</v>
      </c>
      <c r="C11">
        <f>(C10/B10)*B11</f>
        <v>86.535711641685779</v>
      </c>
      <c r="D11">
        <f t="shared" ref="D11:G11" si="7">(D10/C10)*C11</f>
        <v>74.845639182873541</v>
      </c>
      <c r="E11">
        <f t="shared" si="7"/>
        <v>82.684456655754687</v>
      </c>
      <c r="F11">
        <f t="shared" si="7"/>
        <v>81.047749766771901</v>
      </c>
      <c r="G11">
        <f t="shared" si="7"/>
        <v>83.131667251337603</v>
      </c>
      <c r="H11">
        <f>(H10/G10)*G11</f>
        <v>78.628268218672034</v>
      </c>
      <c r="I11">
        <f>(I10/H10)*H11</f>
        <v>89.271464985189752</v>
      </c>
      <c r="J11">
        <f>(J10/I10)*I11</f>
        <v>85.612585385477047</v>
      </c>
      <c r="K11">
        <f>(K10/J10)*J11</f>
        <v>83.51428472034965</v>
      </c>
      <c r="L11">
        <f>(L10/K10)*K11</f>
        <v>85.857842601820991</v>
      </c>
      <c r="M11">
        <f t="shared" ref="M11:P11" si="8">(M10/L10)*L11</f>
        <v>81.984369671181724</v>
      </c>
      <c r="N11">
        <f t="shared" si="8"/>
        <v>78.595266533828536</v>
      </c>
      <c r="O11">
        <f t="shared" si="8"/>
        <v>79.371159456580273</v>
      </c>
      <c r="P11">
        <f t="shared" si="8"/>
        <v>79.729190121844255</v>
      </c>
    </row>
    <row r="12" spans="1:16" x14ac:dyDescent="0.25">
      <c r="A12" t="s">
        <v>427</v>
      </c>
      <c r="L12">
        <f>(L11-I11)/I11</f>
        <v>-3.8238673286420083E-2</v>
      </c>
    </row>
    <row r="15" spans="1:16" x14ac:dyDescent="0.25">
      <c r="A15" t="s">
        <v>138</v>
      </c>
      <c r="F15">
        <v>1553</v>
      </c>
      <c r="G15">
        <v>1811</v>
      </c>
      <c r="H15">
        <v>1745</v>
      </c>
      <c r="I15">
        <v>2513</v>
      </c>
      <c r="J15">
        <v>2488</v>
      </c>
      <c r="K15">
        <v>2529</v>
      </c>
      <c r="L15">
        <v>2768</v>
      </c>
      <c r="N15" s="2" t="s">
        <v>159</v>
      </c>
    </row>
    <row r="16" spans="1:16" x14ac:dyDescent="0.25">
      <c r="A16" t="s">
        <v>283</v>
      </c>
      <c r="I16">
        <v>1417</v>
      </c>
      <c r="J16">
        <v>1650</v>
      </c>
      <c r="K16">
        <f>(((K17-J17)/J17)+1)*J16</f>
        <v>1835.231607629428</v>
      </c>
      <c r="L16">
        <f>(((L17-K17)/K17)+1)*K16</f>
        <v>1993.9373297002728</v>
      </c>
      <c r="N16" t="s">
        <v>285</v>
      </c>
    </row>
    <row r="17" spans="1:26" x14ac:dyDescent="0.25">
      <c r="A17" t="s">
        <v>284</v>
      </c>
      <c r="J17">
        <v>3670</v>
      </c>
      <c r="K17">
        <v>4082</v>
      </c>
      <c r="L17">
        <v>4435</v>
      </c>
    </row>
    <row r="18" spans="1:26" x14ac:dyDescent="0.25">
      <c r="A18" t="s">
        <v>160</v>
      </c>
      <c r="G18">
        <f t="shared" ref="G18:L18" si="9">(G15/G7)/G9</f>
        <v>126.12143075244246</v>
      </c>
      <c r="H18">
        <f t="shared" si="9"/>
        <v>110.80232553578426</v>
      </c>
      <c r="I18">
        <f t="shared" si="9"/>
        <v>148.49127732220038</v>
      </c>
      <c r="J18">
        <f t="shared" si="9"/>
        <v>140.74982836903317</v>
      </c>
      <c r="K18">
        <f t="shared" si="9"/>
        <v>139.32048576019167</v>
      </c>
      <c r="L18">
        <f t="shared" si="9"/>
        <v>141.53405783949484</v>
      </c>
    </row>
    <row r="19" spans="1:26" x14ac:dyDescent="0.25">
      <c r="A19" t="s">
        <v>282</v>
      </c>
      <c r="I19">
        <f>I16/I7/I9</f>
        <v>83.729462779768369</v>
      </c>
      <c r="J19">
        <f>J16/J7/J9</f>
        <v>93.342932801006711</v>
      </c>
      <c r="K19">
        <f>K16/K7/K9</f>
        <v>101.10136775697485</v>
      </c>
      <c r="L19">
        <f>L16/L7/L9</f>
        <v>101.95449470741558</v>
      </c>
    </row>
    <row r="20" spans="1:26" x14ac:dyDescent="0.25">
      <c r="A20" t="s">
        <v>277</v>
      </c>
      <c r="L20">
        <f>(L18-I18)/I18</f>
        <v>-4.6852714908025055E-2</v>
      </c>
    </row>
    <row r="21" spans="1:26" x14ac:dyDescent="0.25">
      <c r="A21" t="s">
        <v>278</v>
      </c>
      <c r="L21">
        <f>(L19-I19)/I19</f>
        <v>0.21766569762407387</v>
      </c>
    </row>
    <row r="23" spans="1:26" x14ac:dyDescent="0.25">
      <c r="F23">
        <v>2015</v>
      </c>
      <c r="G23">
        <f>F23+1</f>
        <v>2016</v>
      </c>
      <c r="H23">
        <f t="shared" ref="H23:P23" si="10">G23+1</f>
        <v>2017</v>
      </c>
      <c r="I23">
        <f t="shared" si="10"/>
        <v>2018</v>
      </c>
      <c r="J23">
        <f t="shared" si="10"/>
        <v>2019</v>
      </c>
      <c r="K23">
        <f t="shared" si="10"/>
        <v>2020</v>
      </c>
      <c r="L23">
        <f t="shared" si="10"/>
        <v>2021</v>
      </c>
      <c r="M23">
        <f t="shared" si="10"/>
        <v>2022</v>
      </c>
      <c r="N23">
        <f t="shared" si="10"/>
        <v>2023</v>
      </c>
      <c r="O23">
        <f t="shared" si="10"/>
        <v>2024</v>
      </c>
      <c r="P23">
        <f t="shared" si="10"/>
        <v>2025</v>
      </c>
    </row>
    <row r="24" spans="1:26" x14ac:dyDescent="0.25">
      <c r="A24" t="s">
        <v>16</v>
      </c>
      <c r="B24" t="s">
        <v>204</v>
      </c>
      <c r="C24" t="s">
        <v>205</v>
      </c>
      <c r="D24" t="s">
        <v>206</v>
      </c>
      <c r="E24" t="s">
        <v>207</v>
      </c>
      <c r="F24" s="6">
        <v>6556.7629999999999</v>
      </c>
      <c r="G24" s="6">
        <v>6589.4719999999998</v>
      </c>
      <c r="H24" s="6">
        <v>6499.4449999999997</v>
      </c>
      <c r="I24" s="6">
        <v>6174.5020000000004</v>
      </c>
      <c r="J24" s="6">
        <v>6145.7820000000002</v>
      </c>
      <c r="K24" s="6">
        <v>5669.424</v>
      </c>
      <c r="L24" s="6">
        <v>5373.4639999999999</v>
      </c>
      <c r="M24" s="6">
        <v>5563.3069999999998</v>
      </c>
      <c r="N24" s="6">
        <v>5656.7510000000002</v>
      </c>
      <c r="O24" s="6">
        <v>5747.8159999999998</v>
      </c>
      <c r="P24" s="6">
        <v>5886.8670000000002</v>
      </c>
      <c r="Q24" s="6"/>
      <c r="R24" s="6"/>
      <c r="S24" s="6"/>
      <c r="T24" s="6"/>
      <c r="U24" s="6"/>
      <c r="V24" s="6"/>
      <c r="W24" s="6"/>
      <c r="X24" s="6"/>
      <c r="Y24" s="6"/>
      <c r="Z24" s="6"/>
    </row>
    <row r="25" spans="1:26" x14ac:dyDescent="0.25">
      <c r="B25" t="s">
        <v>209</v>
      </c>
      <c r="F25" s="9" t="e">
        <f t="shared" ref="F25:P25" si="11">(F24-E24)/E24</f>
        <v>#VALUE!</v>
      </c>
      <c r="G25" s="9">
        <f t="shared" si="11"/>
        <v>4.9885896440057132E-3</v>
      </c>
      <c r="H25" s="9">
        <f t="shared" si="11"/>
        <v>-1.3662247900894039E-2</v>
      </c>
      <c r="I25" s="9">
        <f t="shared" si="11"/>
        <v>-4.9995499615736315E-2</v>
      </c>
      <c r="J25" s="9">
        <f t="shared" si="11"/>
        <v>-4.6513872697749965E-3</v>
      </c>
      <c r="K25" s="9">
        <f t="shared" si="11"/>
        <v>-7.7509745708520109E-2</v>
      </c>
      <c r="L25" s="9">
        <f t="shared" si="11"/>
        <v>-5.2202834009239744E-2</v>
      </c>
      <c r="M25" s="9">
        <f t="shared" si="11"/>
        <v>3.5329723991823499E-2</v>
      </c>
      <c r="N25" s="9">
        <f t="shared" si="11"/>
        <v>1.6796484536985002E-2</v>
      </c>
      <c r="O25" s="9">
        <f t="shared" si="11"/>
        <v>1.6098463588020685E-2</v>
      </c>
      <c r="P25" s="9">
        <f t="shared" si="11"/>
        <v>2.4191971350509548E-2</v>
      </c>
      <c r="Q25" s="9"/>
      <c r="R25" s="9"/>
      <c r="S25" s="9"/>
      <c r="T25" s="9"/>
      <c r="U25" s="9"/>
      <c r="V25" s="9"/>
      <c r="W25" s="9"/>
      <c r="X25" s="9"/>
      <c r="Y25" s="9"/>
      <c r="Z25" s="9"/>
    </row>
    <row r="27" spans="1:26" x14ac:dyDescent="0.25">
      <c r="B27" t="s">
        <v>210</v>
      </c>
      <c r="G27" s="9">
        <f>AVERAGE(N25:P25)</f>
        <v>1.9028973158505078E-2</v>
      </c>
    </row>
  </sheetData>
  <hyperlinks>
    <hyperlink ref="C1" r:id="rId1" xr:uid="{532946BE-7732-4AE4-8C91-79BBBCB7DA72}"/>
    <hyperlink ref="N15" r:id="rId2" xr:uid="{2A7AAB22-B0B2-413D-9ADE-6AC783FC45B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05A1C-8E88-4F67-BE47-A274EE4A74D7}">
  <dimension ref="A1:Z27"/>
  <sheetViews>
    <sheetView workbookViewId="0">
      <selection activeCell="K28" sqref="K28"/>
    </sheetView>
  </sheetViews>
  <sheetFormatPr defaultRowHeight="15" x14ac:dyDescent="0.25"/>
  <sheetData>
    <row r="1" spans="1:26" x14ac:dyDescent="0.25">
      <c r="A1" s="4" t="s">
        <v>60</v>
      </c>
      <c r="B1" t="s">
        <v>161</v>
      </c>
      <c r="C1" s="2" t="s">
        <v>162</v>
      </c>
      <c r="D1" t="s">
        <v>163</v>
      </c>
    </row>
    <row r="2" spans="1:26" x14ac:dyDescent="0.25">
      <c r="A2" s="7">
        <v>45870</v>
      </c>
      <c r="B2">
        <v>2015</v>
      </c>
      <c r="C2">
        <v>2016</v>
      </c>
      <c r="D2">
        <v>2017</v>
      </c>
      <c r="E2">
        <f>D2+1</f>
        <v>2018</v>
      </c>
      <c r="F2">
        <f t="shared" ref="F2:I2" si="0">E2+1</f>
        <v>2019</v>
      </c>
      <c r="G2">
        <f t="shared" si="0"/>
        <v>2020</v>
      </c>
      <c r="H2">
        <f t="shared" si="0"/>
        <v>2021</v>
      </c>
      <c r="I2">
        <f t="shared" si="0"/>
        <v>2022</v>
      </c>
      <c r="J2">
        <f>I2+1</f>
        <v>2023</v>
      </c>
      <c r="K2">
        <f t="shared" ref="K2:M2" si="1">J2+1</f>
        <v>2024</v>
      </c>
      <c r="L2">
        <f t="shared" si="1"/>
        <v>2025</v>
      </c>
      <c r="M2">
        <f t="shared" si="1"/>
        <v>2026</v>
      </c>
      <c r="N2">
        <v>2027</v>
      </c>
      <c r="O2">
        <v>2028</v>
      </c>
      <c r="P2">
        <v>2029</v>
      </c>
    </row>
    <row r="3" spans="1:26" x14ac:dyDescent="0.25">
      <c r="A3" t="s">
        <v>109</v>
      </c>
      <c r="B3">
        <v>6.13</v>
      </c>
      <c r="C3">
        <v>5.407</v>
      </c>
      <c r="D3">
        <v>5.69</v>
      </c>
      <c r="E3">
        <v>7.8730000000000002</v>
      </c>
      <c r="F3">
        <v>7.7160000000000002</v>
      </c>
      <c r="G3">
        <v>9.82</v>
      </c>
      <c r="H3">
        <v>8.1379999999999999</v>
      </c>
      <c r="I3">
        <v>18.006</v>
      </c>
      <c r="J3">
        <v>21.184000000000001</v>
      </c>
      <c r="K3">
        <v>14.416</v>
      </c>
      <c r="L3">
        <v>9.5980000000000008</v>
      </c>
      <c r="M3">
        <v>6.319</v>
      </c>
      <c r="N3">
        <v>5.0030000000000001</v>
      </c>
      <c r="O3">
        <v>5.0129999999999999</v>
      </c>
      <c r="P3">
        <v>5.0339999999999998</v>
      </c>
    </row>
    <row r="4" spans="1:26" x14ac:dyDescent="0.25">
      <c r="A4" s="5" t="s">
        <v>110</v>
      </c>
      <c r="B4">
        <v>2405</v>
      </c>
      <c r="C4">
        <v>2494</v>
      </c>
      <c r="D4">
        <v>2253</v>
      </c>
      <c r="E4">
        <v>2243</v>
      </c>
      <c r="F4" s="6">
        <v>2079</v>
      </c>
      <c r="G4" s="6">
        <v>2367</v>
      </c>
      <c r="H4" s="6">
        <v>2805</v>
      </c>
      <c r="I4" s="6">
        <v>3516</v>
      </c>
      <c r="J4" s="6">
        <v>3770</v>
      </c>
      <c r="K4" s="6">
        <v>4631</v>
      </c>
      <c r="L4" s="6">
        <v>5585</v>
      </c>
      <c r="M4" s="6">
        <v>4633</v>
      </c>
      <c r="N4" s="6">
        <v>4849</v>
      </c>
      <c r="O4" s="6">
        <v>5325</v>
      </c>
      <c r="P4" s="6">
        <v>5750</v>
      </c>
    </row>
    <row r="5" spans="1:26" x14ac:dyDescent="0.25">
      <c r="A5" s="5" t="s">
        <v>111</v>
      </c>
      <c r="C5">
        <v>34</v>
      </c>
      <c r="D5">
        <v>43</v>
      </c>
      <c r="E5">
        <v>34</v>
      </c>
      <c r="F5">
        <v>66</v>
      </c>
      <c r="G5">
        <v>35</v>
      </c>
      <c r="H5">
        <v>23</v>
      </c>
      <c r="I5">
        <v>70</v>
      </c>
      <c r="J5">
        <v>113</v>
      </c>
      <c r="K5">
        <v>133</v>
      </c>
      <c r="L5">
        <v>222</v>
      </c>
      <c r="M5">
        <v>152</v>
      </c>
      <c r="N5">
        <v>150</v>
      </c>
      <c r="O5">
        <v>165</v>
      </c>
      <c r="P5">
        <v>169</v>
      </c>
    </row>
    <row r="6" spans="1:26" x14ac:dyDescent="0.25">
      <c r="A6" s="5" t="s">
        <v>112</v>
      </c>
      <c r="B6" s="6">
        <f>B4-B5</f>
        <v>2405</v>
      </c>
      <c r="C6" s="6">
        <f t="shared" ref="C6:P6" si="2">C4-C5</f>
        <v>2460</v>
      </c>
      <c r="D6" s="6">
        <f t="shared" si="2"/>
        <v>2210</v>
      </c>
      <c r="E6" s="6">
        <f t="shared" si="2"/>
        <v>2209</v>
      </c>
      <c r="F6" s="6">
        <f t="shared" si="2"/>
        <v>2013</v>
      </c>
      <c r="G6" s="6">
        <f t="shared" si="2"/>
        <v>2332</v>
      </c>
      <c r="H6" s="6">
        <f t="shared" si="2"/>
        <v>2782</v>
      </c>
      <c r="I6" s="6">
        <f t="shared" si="2"/>
        <v>3446</v>
      </c>
      <c r="J6" s="6">
        <f t="shared" si="2"/>
        <v>3657</v>
      </c>
      <c r="K6" s="6">
        <f t="shared" si="2"/>
        <v>4498</v>
      </c>
      <c r="L6" s="6">
        <f t="shared" si="2"/>
        <v>5363</v>
      </c>
      <c r="M6" s="6">
        <f t="shared" si="2"/>
        <v>4481</v>
      </c>
      <c r="N6" s="6">
        <f t="shared" si="2"/>
        <v>4699</v>
      </c>
      <c r="O6" s="6">
        <f t="shared" si="2"/>
        <v>5160</v>
      </c>
      <c r="P6" s="6">
        <f t="shared" si="2"/>
        <v>5581</v>
      </c>
    </row>
    <row r="7" spans="1:26" x14ac:dyDescent="0.25">
      <c r="A7" t="s">
        <v>113</v>
      </c>
      <c r="B7">
        <v>1</v>
      </c>
      <c r="C7">
        <f t="shared" ref="C7:P7" si="3">B7*(1+(C3/100))</f>
        <v>1.0540700000000001</v>
      </c>
      <c r="D7">
        <f t="shared" si="3"/>
        <v>1.1140465829999999</v>
      </c>
      <c r="E7">
        <f t="shared" si="3"/>
        <v>1.2017554704795899</v>
      </c>
      <c r="F7">
        <f t="shared" si="3"/>
        <v>1.2944829225817951</v>
      </c>
      <c r="G7">
        <f t="shared" si="3"/>
        <v>1.4216011455793274</v>
      </c>
      <c r="H7">
        <f t="shared" si="3"/>
        <v>1.537291046806573</v>
      </c>
      <c r="I7">
        <f t="shared" si="3"/>
        <v>1.8140956726945647</v>
      </c>
      <c r="J7">
        <f t="shared" si="3"/>
        <v>2.1983936999981815</v>
      </c>
      <c r="K7">
        <f t="shared" si="3"/>
        <v>2.5153141357899194</v>
      </c>
      <c r="L7">
        <f t="shared" si="3"/>
        <v>2.7567339865430358</v>
      </c>
      <c r="M7">
        <f t="shared" si="3"/>
        <v>2.9309320071526903</v>
      </c>
      <c r="N7">
        <f t="shared" si="3"/>
        <v>3.0775665354705395</v>
      </c>
      <c r="O7">
        <f t="shared" si="3"/>
        <v>3.2318449458936778</v>
      </c>
      <c r="P7">
        <f t="shared" si="3"/>
        <v>3.3945360204699657</v>
      </c>
    </row>
    <row r="8" spans="1:26" x14ac:dyDescent="0.25">
      <c r="A8" t="s">
        <v>114</v>
      </c>
      <c r="B8">
        <f>B6/B7</f>
        <v>2405</v>
      </c>
      <c r="C8">
        <f t="shared" ref="C8:P8" si="4">C6/C7</f>
        <v>2333.8108474769228</v>
      </c>
      <c r="D8">
        <f t="shared" si="4"/>
        <v>1983.7590579459641</v>
      </c>
      <c r="E8">
        <f t="shared" si="4"/>
        <v>1838.1443265812177</v>
      </c>
      <c r="F8">
        <f t="shared" si="4"/>
        <v>1555.0610710144797</v>
      </c>
      <c r="G8">
        <f t="shared" si="4"/>
        <v>1640.4038553652608</v>
      </c>
      <c r="H8">
        <f t="shared" si="4"/>
        <v>1809.6768375637591</v>
      </c>
      <c r="I8">
        <f t="shared" si="4"/>
        <v>1899.5690535337026</v>
      </c>
      <c r="J8">
        <f t="shared" si="4"/>
        <v>1663.4872998421642</v>
      </c>
      <c r="K8">
        <f t="shared" si="4"/>
        <v>1788.2458242486798</v>
      </c>
      <c r="L8">
        <f t="shared" si="4"/>
        <v>1945.4180295158767</v>
      </c>
      <c r="M8">
        <f t="shared" si="4"/>
        <v>1528.8652172976037</v>
      </c>
      <c r="N8">
        <f t="shared" si="4"/>
        <v>1526.8556977864182</v>
      </c>
      <c r="O8">
        <f t="shared" si="4"/>
        <v>1596.6112503498041</v>
      </c>
      <c r="P8">
        <f t="shared" si="4"/>
        <v>1644.1127642614686</v>
      </c>
    </row>
    <row r="9" spans="1:26" x14ac:dyDescent="0.25">
      <c r="A9" t="s">
        <v>115</v>
      </c>
      <c r="B9">
        <v>0.19600000000000001</v>
      </c>
      <c r="C9">
        <v>0.2</v>
      </c>
      <c r="D9">
        <v>0.20399999999999999</v>
      </c>
      <c r="E9">
        <v>0.20899999999999999</v>
      </c>
      <c r="F9">
        <v>0.21299999999999999</v>
      </c>
      <c r="G9">
        <v>0.218</v>
      </c>
      <c r="H9">
        <v>0.223</v>
      </c>
      <c r="I9">
        <v>0.22700000000000001</v>
      </c>
      <c r="J9">
        <v>0.23200000000000001</v>
      </c>
      <c r="K9">
        <v>0.23699999999999999</v>
      </c>
      <c r="L9">
        <v>0.24199999999999999</v>
      </c>
      <c r="M9">
        <v>0.25700000000000001</v>
      </c>
      <c r="N9">
        <v>0.26200000000000001</v>
      </c>
      <c r="O9">
        <v>0.26700000000000002</v>
      </c>
      <c r="P9">
        <v>0.27300000000000002</v>
      </c>
    </row>
    <row r="10" spans="1:26" x14ac:dyDescent="0.25">
      <c r="A10" t="s">
        <v>116</v>
      </c>
      <c r="B10">
        <f>B8/B9</f>
        <v>12270.408163265305</v>
      </c>
      <c r="C10">
        <f t="shared" ref="C10:G10" si="5">C8/C9</f>
        <v>11669.054237384613</v>
      </c>
      <c r="D10">
        <f t="shared" si="5"/>
        <v>9724.3091075782559</v>
      </c>
      <c r="E10">
        <f t="shared" si="5"/>
        <v>8794.948931010611</v>
      </c>
      <c r="F10">
        <f t="shared" si="5"/>
        <v>7300.7562019459147</v>
      </c>
      <c r="G10">
        <f t="shared" si="5"/>
        <v>7524.7883273635816</v>
      </c>
      <c r="H10">
        <f>H8/H9</f>
        <v>8115.142769344211</v>
      </c>
      <c r="I10">
        <f>I8/I9</f>
        <v>8368.1456102806278</v>
      </c>
      <c r="J10">
        <f>J8/J9</f>
        <v>7170.2038786300182</v>
      </c>
      <c r="K10">
        <f>K8/K9</f>
        <v>7545.3410305851476</v>
      </c>
      <c r="L10">
        <f>L8/L9</f>
        <v>8038.9174773383338</v>
      </c>
      <c r="M10">
        <f t="shared" ref="M10:P10" si="6">M8/M9</f>
        <v>5948.8918960996252</v>
      </c>
      <c r="N10">
        <f t="shared" si="6"/>
        <v>5827.6935030015957</v>
      </c>
      <c r="O10">
        <f t="shared" si="6"/>
        <v>5979.8174170404645</v>
      </c>
      <c r="P10">
        <f t="shared" si="6"/>
        <v>6022.3910778808367</v>
      </c>
    </row>
    <row r="11" spans="1:26" x14ac:dyDescent="0.25">
      <c r="A11" t="s">
        <v>117</v>
      </c>
      <c r="B11">
        <v>100</v>
      </c>
      <c r="C11">
        <f>(C10/B10)*B11</f>
        <v>95.099153036481681</v>
      </c>
      <c r="D11">
        <f t="shared" ref="D11" si="7">(D10/C10)*C11</f>
        <v>79.250086697935075</v>
      </c>
      <c r="E11">
        <f>(E10/C10)*C11</f>
        <v>71.676091080169641</v>
      </c>
      <c r="F11">
        <f t="shared" ref="F11:G11" si="8">(F10/E10)*E11</f>
        <v>59.498886302760887</v>
      </c>
      <c r="G11">
        <f t="shared" si="8"/>
        <v>61.324678260426694</v>
      </c>
      <c r="H11">
        <f>(H10/G10)*G11</f>
        <v>66.135882860351998</v>
      </c>
      <c r="I11">
        <f>(I10/H10)*H11</f>
        <v>68.197777114968957</v>
      </c>
      <c r="J11">
        <f>(J10/I10)*I11</f>
        <v>58.434925580519078</v>
      </c>
      <c r="K11">
        <f>(K10/J10)*J11</f>
        <v>61.492176382315556</v>
      </c>
      <c r="L11">
        <f>(L10/K10)*K11</f>
        <v>65.514670501385183</v>
      </c>
      <c r="M11">
        <f t="shared" ref="M11:P11" si="9">(M10/L10)*L11</f>
        <v>48.481613789418986</v>
      </c>
      <c r="N11">
        <f t="shared" si="9"/>
        <v>47.493884681426728</v>
      </c>
      <c r="O11">
        <f t="shared" si="9"/>
        <v>48.733647140953479</v>
      </c>
      <c r="P11">
        <f t="shared" si="9"/>
        <v>49.080609200193109</v>
      </c>
    </row>
    <row r="12" spans="1:26" x14ac:dyDescent="0.25">
      <c r="A12" t="s">
        <v>427</v>
      </c>
      <c r="L12">
        <f>(L11-B11)/B11</f>
        <v>-0.3448532949861482</v>
      </c>
    </row>
    <row r="14" spans="1:26" x14ac:dyDescent="0.25">
      <c r="F14">
        <v>2015</v>
      </c>
      <c r="G14">
        <f>F14+1</f>
        <v>2016</v>
      </c>
      <c r="H14">
        <f t="shared" ref="H14:P14" si="10">G14+1</f>
        <v>2017</v>
      </c>
      <c r="I14">
        <f t="shared" si="10"/>
        <v>2018</v>
      </c>
      <c r="J14">
        <f t="shared" si="10"/>
        <v>2019</v>
      </c>
      <c r="K14">
        <f t="shared" si="10"/>
        <v>2020</v>
      </c>
      <c r="L14">
        <f t="shared" si="10"/>
        <v>2021</v>
      </c>
      <c r="M14">
        <f t="shared" si="10"/>
        <v>2022</v>
      </c>
      <c r="N14">
        <f t="shared" si="10"/>
        <v>2023</v>
      </c>
      <c r="O14">
        <f t="shared" si="10"/>
        <v>2024</v>
      </c>
      <c r="P14">
        <f t="shared" si="10"/>
        <v>2025</v>
      </c>
    </row>
    <row r="15" spans="1:26" x14ac:dyDescent="0.25">
      <c r="A15" t="s">
        <v>223</v>
      </c>
      <c r="B15" t="s">
        <v>204</v>
      </c>
      <c r="C15" t="s">
        <v>205</v>
      </c>
      <c r="D15" t="s">
        <v>206</v>
      </c>
      <c r="E15" t="s">
        <v>207</v>
      </c>
      <c r="F15" s="6">
        <v>17369.907999999999</v>
      </c>
      <c r="G15" s="6">
        <v>17903.735000000001</v>
      </c>
      <c r="H15" s="6">
        <v>18274.62</v>
      </c>
      <c r="I15" s="6">
        <v>18618.374</v>
      </c>
      <c r="J15" s="6">
        <v>18634.108</v>
      </c>
      <c r="K15" s="6">
        <v>18680.095000000001</v>
      </c>
      <c r="L15" s="6">
        <v>18608.222000000002</v>
      </c>
      <c r="M15" s="6">
        <v>18316.884999999998</v>
      </c>
      <c r="N15" s="6">
        <v>17993.812999999998</v>
      </c>
      <c r="O15" s="6">
        <v>17772.723999999998</v>
      </c>
      <c r="P15" s="6">
        <v>17949.444</v>
      </c>
      <c r="Q15" s="6"/>
      <c r="R15" s="6"/>
      <c r="S15" s="6"/>
      <c r="T15" s="6"/>
      <c r="U15" s="6"/>
      <c r="V15" s="6"/>
      <c r="W15" s="6"/>
      <c r="X15" s="6"/>
      <c r="Y15" s="6"/>
      <c r="Z15" s="6"/>
    </row>
    <row r="16" spans="1:26" x14ac:dyDescent="0.25">
      <c r="B16" t="s">
        <v>209</v>
      </c>
      <c r="F16" s="9" t="e">
        <f t="shared" ref="F16:P16" si="11">(F15-E15)/E15</f>
        <v>#VALUE!</v>
      </c>
      <c r="G16" s="9">
        <f t="shared" si="11"/>
        <v>3.0732862833815881E-2</v>
      </c>
      <c r="H16" s="9">
        <f t="shared" si="11"/>
        <v>2.0715509920136686E-2</v>
      </c>
      <c r="I16" s="9">
        <f t="shared" si="11"/>
        <v>1.8810459533495135E-2</v>
      </c>
      <c r="J16" s="9">
        <f t="shared" si="11"/>
        <v>8.4507916749337929E-4</v>
      </c>
      <c r="K16" s="9">
        <f t="shared" si="11"/>
        <v>2.4678938213732039E-3</v>
      </c>
      <c r="L16" s="9">
        <f t="shared" si="11"/>
        <v>-3.8475714390103256E-3</v>
      </c>
      <c r="M16" s="9">
        <f t="shared" si="11"/>
        <v>-1.565635878591749E-2</v>
      </c>
      <c r="N16" s="9">
        <f t="shared" si="11"/>
        <v>-1.763793352417729E-2</v>
      </c>
      <c r="O16" s="9">
        <f t="shared" si="11"/>
        <v>-1.2286945518440142E-2</v>
      </c>
      <c r="P16" s="9">
        <f t="shared" si="11"/>
        <v>9.9433266391804193E-3</v>
      </c>
      <c r="Q16" s="9"/>
      <c r="R16" s="9"/>
      <c r="S16" s="9"/>
      <c r="T16" s="9"/>
      <c r="U16" s="9"/>
      <c r="V16" s="9"/>
      <c r="W16" s="9"/>
      <c r="X16" s="9"/>
      <c r="Y16" s="9"/>
      <c r="Z16" s="9"/>
    </row>
    <row r="18" spans="1:13" x14ac:dyDescent="0.25">
      <c r="B18" t="s">
        <v>224</v>
      </c>
      <c r="G18" s="9">
        <f>AVERAGE(G16:P16)</f>
        <v>3.4086322647949446E-3</v>
      </c>
    </row>
    <row r="19" spans="1:13" x14ac:dyDescent="0.25">
      <c r="G19" s="9"/>
    </row>
    <row r="20" spans="1:13" x14ac:dyDescent="0.25">
      <c r="A20" t="s">
        <v>128</v>
      </c>
      <c r="B20">
        <v>315</v>
      </c>
      <c r="C20">
        <v>526</v>
      </c>
      <c r="D20">
        <v>423</v>
      </c>
      <c r="E20">
        <v>376</v>
      </c>
      <c r="F20">
        <v>418</v>
      </c>
      <c r="G20">
        <v>411</v>
      </c>
      <c r="H20">
        <v>418</v>
      </c>
      <c r="I20">
        <v>498</v>
      </c>
      <c r="J20">
        <v>458</v>
      </c>
      <c r="K20">
        <v>490</v>
      </c>
      <c r="M20" t="s">
        <v>225</v>
      </c>
    </row>
    <row r="21" spans="1:13" x14ac:dyDescent="0.25">
      <c r="A21" t="s">
        <v>129</v>
      </c>
      <c r="B21">
        <v>387</v>
      </c>
      <c r="C21">
        <v>249</v>
      </c>
      <c r="D21">
        <v>492</v>
      </c>
      <c r="E21">
        <v>419</v>
      </c>
      <c r="F21">
        <v>556</v>
      </c>
      <c r="G21">
        <v>514</v>
      </c>
      <c r="H21">
        <v>606</v>
      </c>
      <c r="I21">
        <v>661</v>
      </c>
      <c r="J21">
        <v>693</v>
      </c>
      <c r="K21">
        <v>789</v>
      </c>
    </row>
    <row r="23" spans="1:13" x14ac:dyDescent="0.25">
      <c r="A23" t="s">
        <v>130</v>
      </c>
    </row>
    <row r="24" spans="1:13" x14ac:dyDescent="0.25">
      <c r="A24" t="s">
        <v>138</v>
      </c>
      <c r="B24">
        <f t="shared" ref="B24:K24" si="12">(B20/B7)/B9</f>
        <v>1607.1428571428571</v>
      </c>
      <c r="C24">
        <f t="shared" si="12"/>
        <v>2495.0904588879293</v>
      </c>
      <c r="D24">
        <f t="shared" si="12"/>
        <v>1861.2591640296841</v>
      </c>
      <c r="E24">
        <f t="shared" si="12"/>
        <v>1497.0125840018061</v>
      </c>
      <c r="F24">
        <f t="shared" si="12"/>
        <v>1516.0040200762005</v>
      </c>
      <c r="G24">
        <f t="shared" si="12"/>
        <v>1326.1955414007</v>
      </c>
      <c r="H24">
        <f t="shared" si="12"/>
        <v>1219.3133276728543</v>
      </c>
      <c r="I24">
        <f t="shared" si="12"/>
        <v>1209.3257440277866</v>
      </c>
      <c r="J24">
        <f t="shared" si="12"/>
        <v>897.99107913933506</v>
      </c>
      <c r="K24">
        <f t="shared" si="12"/>
        <v>821.96912071736824</v>
      </c>
    </row>
    <row r="25" spans="1:13" x14ac:dyDescent="0.25">
      <c r="A25" t="s">
        <v>137</v>
      </c>
      <c r="B25">
        <f t="shared" ref="B25:K25" si="13">(B21/B7)/B9</f>
        <v>1974.4897959183672</v>
      </c>
      <c r="C25">
        <f t="shared" si="13"/>
        <v>1181.1359776864913</v>
      </c>
      <c r="D25">
        <f t="shared" si="13"/>
        <v>2164.8688148997744</v>
      </c>
      <c r="E25">
        <f t="shared" si="13"/>
        <v>1668.2134912147785</v>
      </c>
      <c r="F25">
        <f t="shared" si="13"/>
        <v>2016.5029549338938</v>
      </c>
      <c r="G25">
        <f t="shared" si="13"/>
        <v>1658.5511150363984</v>
      </c>
      <c r="H25">
        <f t="shared" si="13"/>
        <v>1767.7126233726067</v>
      </c>
      <c r="I25">
        <f t="shared" si="13"/>
        <v>1605.1492305268412</v>
      </c>
      <c r="J25">
        <f t="shared" si="13"/>
        <v>1358.7506939815703</v>
      </c>
      <c r="K25">
        <f t="shared" si="13"/>
        <v>1323.5380331551091</v>
      </c>
    </row>
    <row r="26" spans="1:13" x14ac:dyDescent="0.25">
      <c r="A26" t="s">
        <v>277</v>
      </c>
      <c r="K26">
        <f>(K24-B24)/B24</f>
        <v>-0.4885525471091931</v>
      </c>
    </row>
    <row r="27" spans="1:13" x14ac:dyDescent="0.25">
      <c r="A27" t="s">
        <v>278</v>
      </c>
      <c r="K27">
        <f>(K25-B25)/B25</f>
        <v>-0.32968099612816176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2593-57A1-44ED-A0D4-A0B4DC806FFB}">
  <dimension ref="A1:Z28"/>
  <sheetViews>
    <sheetView workbookViewId="0">
      <selection activeCell="G28" sqref="G28"/>
    </sheetView>
  </sheetViews>
  <sheetFormatPr defaultRowHeight="15" x14ac:dyDescent="0.25"/>
  <sheetData>
    <row r="1" spans="1:16" x14ac:dyDescent="0.25">
      <c r="A1" s="4" t="s">
        <v>61</v>
      </c>
      <c r="B1" t="s">
        <v>164</v>
      </c>
      <c r="C1" s="2" t="s">
        <v>165</v>
      </c>
      <c r="D1" t="s">
        <v>166</v>
      </c>
      <c r="E1" t="s">
        <v>167</v>
      </c>
      <c r="F1" t="s">
        <v>168</v>
      </c>
      <c r="G1" t="s">
        <v>169</v>
      </c>
      <c r="H1" t="s">
        <v>170</v>
      </c>
    </row>
    <row r="2" spans="1:16" x14ac:dyDescent="0.25">
      <c r="A2" s="7">
        <v>45597</v>
      </c>
      <c r="B2">
        <v>2015</v>
      </c>
      <c r="C2">
        <v>2016</v>
      </c>
      <c r="D2">
        <v>2017</v>
      </c>
      <c r="E2">
        <f>D2+1</f>
        <v>2018</v>
      </c>
      <c r="F2">
        <f t="shared" ref="F2:I2" si="0">E2+1</f>
        <v>2019</v>
      </c>
      <c r="G2">
        <f t="shared" si="0"/>
        <v>2020</v>
      </c>
      <c r="H2">
        <f t="shared" si="0"/>
        <v>2021</v>
      </c>
      <c r="I2">
        <f t="shared" si="0"/>
        <v>2022</v>
      </c>
      <c r="J2">
        <f>I2+1</f>
        <v>2023</v>
      </c>
      <c r="K2">
        <f t="shared" ref="K2:M2" si="1">J2+1</f>
        <v>2024</v>
      </c>
      <c r="L2">
        <f t="shared" si="1"/>
        <v>2025</v>
      </c>
      <c r="M2">
        <f t="shared" si="1"/>
        <v>2026</v>
      </c>
      <c r="N2">
        <v>2027</v>
      </c>
      <c r="O2">
        <v>2028</v>
      </c>
      <c r="P2">
        <v>2029</v>
      </c>
    </row>
    <row r="3" spans="1:16" x14ac:dyDescent="0.25">
      <c r="A3" t="s">
        <v>109</v>
      </c>
      <c r="B3">
        <v>6.6890000000000001</v>
      </c>
      <c r="C3">
        <v>10.885999999999999</v>
      </c>
      <c r="D3">
        <v>18.222000000000001</v>
      </c>
      <c r="E3">
        <v>16.03</v>
      </c>
      <c r="F3">
        <v>14.805</v>
      </c>
      <c r="G3">
        <v>13.446999999999999</v>
      </c>
      <c r="H3">
        <v>11.874000000000001</v>
      </c>
      <c r="I3">
        <v>27.209</v>
      </c>
      <c r="J3">
        <v>47.716000000000001</v>
      </c>
      <c r="K3">
        <v>28.428999999999998</v>
      </c>
      <c r="L3">
        <v>12.948</v>
      </c>
      <c r="M3">
        <v>10.439</v>
      </c>
      <c r="N3">
        <v>9.1509999999999998</v>
      </c>
      <c r="O3">
        <v>9</v>
      </c>
      <c r="P3">
        <v>9</v>
      </c>
    </row>
    <row r="4" spans="1:16" x14ac:dyDescent="0.25">
      <c r="A4" s="5" t="s">
        <v>110</v>
      </c>
      <c r="B4">
        <v>4476</v>
      </c>
      <c r="C4">
        <v>5519</v>
      </c>
      <c r="D4">
        <v>6412</v>
      </c>
      <c r="E4">
        <v>6920</v>
      </c>
      <c r="F4" s="6">
        <v>7814</v>
      </c>
      <c r="G4" s="6">
        <v>10274</v>
      </c>
      <c r="H4" s="6">
        <v>12533</v>
      </c>
      <c r="I4" s="6">
        <v>19471</v>
      </c>
      <c r="J4" s="6">
        <v>24118</v>
      </c>
      <c r="K4" s="6">
        <v>26607</v>
      </c>
      <c r="L4" s="6">
        <v>35332</v>
      </c>
      <c r="M4" s="6">
        <v>35369</v>
      </c>
      <c r="N4" s="6">
        <v>39086</v>
      </c>
      <c r="O4" s="6">
        <v>43867</v>
      </c>
      <c r="P4" s="6">
        <v>50041</v>
      </c>
    </row>
    <row r="5" spans="1:16" x14ac:dyDescent="0.25">
      <c r="A5" s="5" t="s">
        <v>111</v>
      </c>
      <c r="B5">
        <v>175</v>
      </c>
      <c r="C5">
        <v>202</v>
      </c>
      <c r="D5">
        <v>602</v>
      </c>
      <c r="E5">
        <v>906</v>
      </c>
      <c r="F5">
        <v>986</v>
      </c>
      <c r="G5">
        <v>1209</v>
      </c>
      <c r="H5">
        <v>1268</v>
      </c>
      <c r="I5">
        <v>1830</v>
      </c>
      <c r="J5">
        <v>3197</v>
      </c>
      <c r="K5">
        <v>4699</v>
      </c>
      <c r="L5">
        <v>7425</v>
      </c>
      <c r="M5">
        <v>4757</v>
      </c>
      <c r="N5">
        <v>4213</v>
      </c>
      <c r="O5">
        <v>3763</v>
      </c>
      <c r="P5">
        <v>3468</v>
      </c>
    </row>
    <row r="6" spans="1:16" x14ac:dyDescent="0.25">
      <c r="A6" s="5" t="s">
        <v>112</v>
      </c>
      <c r="B6" s="6">
        <f t="shared" ref="B6:C6" si="2">B4-B5</f>
        <v>4301</v>
      </c>
      <c r="C6" s="6">
        <f t="shared" si="2"/>
        <v>5317</v>
      </c>
      <c r="D6" s="6">
        <f>D4-D5</f>
        <v>5810</v>
      </c>
      <c r="E6" s="6">
        <f t="shared" ref="E6:P6" si="3">E4-E5</f>
        <v>6014</v>
      </c>
      <c r="F6" s="6">
        <f t="shared" si="3"/>
        <v>6828</v>
      </c>
      <c r="G6" s="6">
        <f t="shared" si="3"/>
        <v>9065</v>
      </c>
      <c r="H6" s="6">
        <f t="shared" si="3"/>
        <v>11265</v>
      </c>
      <c r="I6" s="6">
        <f t="shared" si="3"/>
        <v>17641</v>
      </c>
      <c r="J6" s="6">
        <f t="shared" si="3"/>
        <v>20921</v>
      </c>
      <c r="K6" s="6">
        <f t="shared" si="3"/>
        <v>21908</v>
      </c>
      <c r="L6" s="6">
        <f t="shared" si="3"/>
        <v>27907</v>
      </c>
      <c r="M6" s="6">
        <f t="shared" si="3"/>
        <v>30612</v>
      </c>
      <c r="N6" s="6">
        <f t="shared" si="3"/>
        <v>34873</v>
      </c>
      <c r="O6" s="6">
        <f t="shared" si="3"/>
        <v>40104</v>
      </c>
      <c r="P6" s="6">
        <f t="shared" si="3"/>
        <v>46573</v>
      </c>
    </row>
    <row r="7" spans="1:16" x14ac:dyDescent="0.25">
      <c r="A7" t="s">
        <v>113</v>
      </c>
      <c r="B7">
        <v>1</v>
      </c>
      <c r="C7">
        <f t="shared" ref="C7:P7" si="4">B7*(1+(C3/100))</f>
        <v>1.10886</v>
      </c>
      <c r="D7">
        <f t="shared" si="4"/>
        <v>1.3109164691999999</v>
      </c>
      <c r="E7">
        <f t="shared" si="4"/>
        <v>1.5210563792127598</v>
      </c>
      <c r="F7">
        <f t="shared" si="4"/>
        <v>1.746248776155209</v>
      </c>
      <c r="G7">
        <f t="shared" si="4"/>
        <v>1.9810668490847998</v>
      </c>
      <c r="H7">
        <f t="shared" si="4"/>
        <v>2.2162987267451291</v>
      </c>
      <c r="I7">
        <f t="shared" si="4"/>
        <v>2.8193314473052111</v>
      </c>
      <c r="J7">
        <f t="shared" si="4"/>
        <v>4.1646036407013654</v>
      </c>
      <c r="K7">
        <f t="shared" si="4"/>
        <v>5.3485588097163559</v>
      </c>
      <c r="L7">
        <f t="shared" si="4"/>
        <v>6.0410902043984303</v>
      </c>
      <c r="M7">
        <f t="shared" si="4"/>
        <v>6.6717196108355825</v>
      </c>
      <c r="N7">
        <f t="shared" si="4"/>
        <v>7.2822486724231466</v>
      </c>
      <c r="O7">
        <f t="shared" si="4"/>
        <v>7.9376510529412307</v>
      </c>
      <c r="P7">
        <f t="shared" si="4"/>
        <v>8.6520396477059425</v>
      </c>
    </row>
    <row r="8" spans="1:16" x14ac:dyDescent="0.25">
      <c r="A8" t="s">
        <v>114</v>
      </c>
      <c r="B8">
        <f>B6/B7</f>
        <v>4301</v>
      </c>
      <c r="C8">
        <f t="shared" ref="C8:P8" si="5">C6/C7</f>
        <v>4795.0146997817583</v>
      </c>
      <c r="D8">
        <f t="shared" si="5"/>
        <v>4432.0138899052899</v>
      </c>
      <c r="E8">
        <f t="shared" si="5"/>
        <v>3953.8310888335477</v>
      </c>
      <c r="F8">
        <f t="shared" si="5"/>
        <v>3910.0957969078731</v>
      </c>
      <c r="G8">
        <f t="shared" si="5"/>
        <v>4575.8173199393996</v>
      </c>
      <c r="H8">
        <f t="shared" si="5"/>
        <v>5082.798570454378</v>
      </c>
      <c r="I8">
        <f t="shared" si="5"/>
        <v>6257.1571770540559</v>
      </c>
      <c r="J8">
        <f t="shared" si="5"/>
        <v>5023.5272801319152</v>
      </c>
      <c r="K8">
        <f t="shared" si="5"/>
        <v>4096.0566723509246</v>
      </c>
      <c r="L8">
        <f t="shared" si="5"/>
        <v>4619.5304251013031</v>
      </c>
      <c r="M8">
        <f t="shared" si="5"/>
        <v>4588.3223195235687</v>
      </c>
      <c r="N8">
        <f t="shared" si="5"/>
        <v>4788.7680809444419</v>
      </c>
      <c r="O8">
        <f t="shared" si="5"/>
        <v>5052.3762927497037</v>
      </c>
      <c r="P8">
        <f t="shared" si="5"/>
        <v>5382.89257751479</v>
      </c>
    </row>
    <row r="9" spans="1:16" x14ac:dyDescent="0.25">
      <c r="A9" t="s">
        <v>115</v>
      </c>
      <c r="B9">
        <v>7.1719999999999997</v>
      </c>
      <c r="C9">
        <v>7.3289999999999997</v>
      </c>
      <c r="D9">
        <v>7.4880000000000004</v>
      </c>
      <c r="E9">
        <v>7.65</v>
      </c>
      <c r="F9">
        <v>7.8129999999999997</v>
      </c>
      <c r="G9">
        <v>7.9770000000000003</v>
      </c>
      <c r="H9">
        <v>8.141</v>
      </c>
      <c r="I9">
        <v>8.6059999999999999</v>
      </c>
      <c r="J9">
        <v>8.7910000000000004</v>
      </c>
      <c r="K9">
        <v>8.9719999999999995</v>
      </c>
      <c r="L9">
        <v>9.157</v>
      </c>
      <c r="M9">
        <v>9.3460000000000001</v>
      </c>
      <c r="N9">
        <v>9.5380000000000003</v>
      </c>
      <c r="O9">
        <v>9.7349999999999994</v>
      </c>
      <c r="P9">
        <v>9.9350000000000005</v>
      </c>
    </row>
    <row r="10" spans="1:16" x14ac:dyDescent="0.25">
      <c r="A10" t="s">
        <v>116</v>
      </c>
      <c r="B10">
        <f>B8/B9</f>
        <v>599.69325153374234</v>
      </c>
      <c r="C10">
        <f t="shared" ref="C10:G10" si="6">C8/C9</f>
        <v>654.25224447834057</v>
      </c>
      <c r="D10">
        <f t="shared" si="6"/>
        <v>591.88219683564228</v>
      </c>
      <c r="E10">
        <f t="shared" si="6"/>
        <v>516.84066520699969</v>
      </c>
      <c r="F10">
        <f t="shared" si="6"/>
        <v>500.46023254932464</v>
      </c>
      <c r="G10">
        <f t="shared" si="6"/>
        <v>573.62634072200069</v>
      </c>
      <c r="H10">
        <f>H8/H9</f>
        <v>624.34572785338139</v>
      </c>
      <c r="I10">
        <f>I8/I9</f>
        <v>727.06915838415705</v>
      </c>
      <c r="J10">
        <f>J8/J9</f>
        <v>571.43979981025086</v>
      </c>
      <c r="K10">
        <f>K8/K9</f>
        <v>456.53774769849809</v>
      </c>
      <c r="L10">
        <f>L8/L9</f>
        <v>504.48077155196057</v>
      </c>
      <c r="M10">
        <f t="shared" ref="M10:P10" si="7">M8/M9</f>
        <v>490.93968751589648</v>
      </c>
      <c r="N10">
        <f t="shared" si="7"/>
        <v>502.07256038419393</v>
      </c>
      <c r="O10">
        <f t="shared" si="7"/>
        <v>518.99088780171587</v>
      </c>
      <c r="P10">
        <f t="shared" si="7"/>
        <v>541.8110294428576</v>
      </c>
    </row>
    <row r="11" spans="1:16" x14ac:dyDescent="0.25">
      <c r="A11" t="s">
        <v>117</v>
      </c>
      <c r="B11">
        <v>100</v>
      </c>
      <c r="C11">
        <f>(C10/B10)*B11</f>
        <v>109.09781672631152</v>
      </c>
      <c r="D11">
        <f t="shared" ref="D11" si="8">(D10/C10)*C11</f>
        <v>98.697491646250327</v>
      </c>
      <c r="E11">
        <f>(E10/C10)*C11</f>
        <v>86.184172305617338</v>
      </c>
      <c r="F11">
        <f t="shared" ref="F11:G11" si="9">(F10/E10)*E11</f>
        <v>83.452703739682775</v>
      </c>
      <c r="G11">
        <f t="shared" si="9"/>
        <v>95.653292621673771</v>
      </c>
      <c r="H11">
        <f>(H10/G10)*G11</f>
        <v>104.11084771365849</v>
      </c>
      <c r="I11">
        <f>(I10/H10)*H11</f>
        <v>121.24017679449371</v>
      </c>
      <c r="J11">
        <f>(J10/I10)*I11</f>
        <v>95.288682730507304</v>
      </c>
      <c r="K11">
        <f>(K10/J10)*J11</f>
        <v>76.128545140516806</v>
      </c>
      <c r="L11">
        <f>(L10/K10)*K11</f>
        <v>84.123136330403639</v>
      </c>
      <c r="M11">
        <f t="shared" ref="M11:P11" si="10">(M10/L10)*L11</f>
        <v>81.865134593443585</v>
      </c>
      <c r="N11">
        <f t="shared" si="10"/>
        <v>83.721562498847646</v>
      </c>
      <c r="O11">
        <f t="shared" si="10"/>
        <v>86.542726047754101</v>
      </c>
      <c r="P11">
        <f t="shared" si="10"/>
        <v>90.348028439064691</v>
      </c>
    </row>
    <row r="12" spans="1:16" x14ac:dyDescent="0.25">
      <c r="A12" t="s">
        <v>276</v>
      </c>
      <c r="L12">
        <f>(L11-B11)/B11</f>
        <v>-0.15876863669596361</v>
      </c>
    </row>
    <row r="13" spans="1:16" x14ac:dyDescent="0.25">
      <c r="A13" t="s">
        <v>171</v>
      </c>
    </row>
    <row r="15" spans="1:16" x14ac:dyDescent="0.25">
      <c r="A15" t="s">
        <v>137</v>
      </c>
      <c r="I15">
        <v>1635</v>
      </c>
      <c r="J15">
        <v>1971</v>
      </c>
      <c r="K15">
        <v>1772</v>
      </c>
      <c r="L15">
        <v>2555</v>
      </c>
      <c r="N15" t="s">
        <v>172</v>
      </c>
    </row>
    <row r="16" spans="1:16" x14ac:dyDescent="0.25">
      <c r="A16" t="s">
        <v>138</v>
      </c>
      <c r="I16">
        <v>883</v>
      </c>
      <c r="J16">
        <v>1148</v>
      </c>
      <c r="K16">
        <v>1247</v>
      </c>
      <c r="L16">
        <v>1668</v>
      </c>
      <c r="N16" t="s">
        <v>173</v>
      </c>
    </row>
    <row r="18" spans="1:26" x14ac:dyDescent="0.25">
      <c r="A18" t="s">
        <v>130</v>
      </c>
    </row>
    <row r="19" spans="1:26" x14ac:dyDescent="0.25">
      <c r="A19" t="s">
        <v>137</v>
      </c>
      <c r="I19">
        <f>(I15/I7)/I9</f>
        <v>67.3860934163651</v>
      </c>
      <c r="J19">
        <f t="shared" ref="J19:L19" si="11">(J15/J7)/J9</f>
        <v>53.83623370900073</v>
      </c>
      <c r="K19">
        <f t="shared" si="11"/>
        <v>36.926460147970545</v>
      </c>
      <c r="L19">
        <f t="shared" si="11"/>
        <v>46.187278149398338</v>
      </c>
    </row>
    <row r="20" spans="1:26" x14ac:dyDescent="0.25">
      <c r="A20" t="s">
        <v>138</v>
      </c>
      <c r="I20">
        <f>(I16/I7)/I9</f>
        <v>36.392611918440608</v>
      </c>
      <c r="J20">
        <f t="shared" ref="J20:L20" si="12">(J16/J7)/J9</f>
        <v>31.35666986196491</v>
      </c>
      <c r="K20">
        <f t="shared" si="12"/>
        <v>25.98605858042848</v>
      </c>
      <c r="L20">
        <f t="shared" si="12"/>
        <v>30.152790588335193</v>
      </c>
    </row>
    <row r="21" spans="1:26" x14ac:dyDescent="0.25">
      <c r="A21" t="s">
        <v>277</v>
      </c>
      <c r="L21">
        <f>(L20-I20)/I20</f>
        <v>-0.17145846371481832</v>
      </c>
    </row>
    <row r="22" spans="1:26" x14ac:dyDescent="0.25">
      <c r="A22" t="s">
        <v>278</v>
      </c>
      <c r="L22">
        <f>(L19-I19)/I19</f>
        <v>-0.31458739024955124</v>
      </c>
    </row>
    <row r="24" spans="1:26" x14ac:dyDescent="0.25">
      <c r="F24">
        <v>2015</v>
      </c>
      <c r="G24">
        <f>F24+1</f>
        <v>2016</v>
      </c>
      <c r="H24">
        <f t="shared" ref="H24:P24" si="13">G24+1</f>
        <v>2017</v>
      </c>
      <c r="I24">
        <f t="shared" si="13"/>
        <v>2018</v>
      </c>
      <c r="J24">
        <f t="shared" si="13"/>
        <v>2019</v>
      </c>
      <c r="K24">
        <f t="shared" si="13"/>
        <v>2020</v>
      </c>
      <c r="L24">
        <f t="shared" si="13"/>
        <v>2021</v>
      </c>
      <c r="M24">
        <f t="shared" si="13"/>
        <v>2022</v>
      </c>
      <c r="N24">
        <f t="shared" si="13"/>
        <v>2023</v>
      </c>
      <c r="O24">
        <f t="shared" si="13"/>
        <v>2024</v>
      </c>
      <c r="P24">
        <f t="shared" si="13"/>
        <v>2025</v>
      </c>
    </row>
    <row r="25" spans="1:26" x14ac:dyDescent="0.25">
      <c r="A25" t="s">
        <v>61</v>
      </c>
      <c r="B25" t="s">
        <v>204</v>
      </c>
      <c r="C25" t="s">
        <v>205</v>
      </c>
      <c r="D25" t="s">
        <v>206</v>
      </c>
      <c r="E25" t="s">
        <v>207</v>
      </c>
      <c r="F25" s="6">
        <v>6281879.8269999996</v>
      </c>
      <c r="G25" s="6">
        <v>6434778.75</v>
      </c>
      <c r="H25" s="6">
        <v>6545827.4680000003</v>
      </c>
      <c r="I25" s="6">
        <v>6625645.8140000002</v>
      </c>
      <c r="J25" s="6">
        <v>6844357.3389999997</v>
      </c>
      <c r="K25" s="6">
        <v>6619811.25</v>
      </c>
      <c r="L25" s="6">
        <v>6868649.9249999998</v>
      </c>
      <c r="M25" s="6">
        <v>6843284.5</v>
      </c>
      <c r="N25" s="6">
        <v>7081496.4859999996</v>
      </c>
      <c r="O25" s="6">
        <v>7193948.6390000004</v>
      </c>
      <c r="P25" s="6">
        <v>7377111.9479999999</v>
      </c>
      <c r="Q25" s="6"/>
      <c r="R25" s="6"/>
      <c r="S25" s="6"/>
      <c r="T25" s="6"/>
      <c r="U25" s="6"/>
      <c r="V25" s="6"/>
      <c r="W25" s="6"/>
      <c r="X25" s="6"/>
      <c r="Y25" s="6"/>
      <c r="Z25" s="6"/>
    </row>
    <row r="26" spans="1:26" x14ac:dyDescent="0.25">
      <c r="B26" t="s">
        <v>209</v>
      </c>
      <c r="F26" s="9" t="e">
        <f t="shared" ref="F26:P26" si="14">(F25-E25)/E25</f>
        <v>#VALUE!</v>
      </c>
      <c r="G26" s="9">
        <f t="shared" si="14"/>
        <v>2.4339676531669574E-2</v>
      </c>
      <c r="H26" s="9">
        <f t="shared" si="14"/>
        <v>1.7257581389259164E-2</v>
      </c>
      <c r="I26" s="9">
        <f t="shared" si="14"/>
        <v>1.219377479626536E-2</v>
      </c>
      <c r="J26" s="9">
        <f t="shared" si="14"/>
        <v>3.3009842533064722E-2</v>
      </c>
      <c r="K26" s="9">
        <f t="shared" si="14"/>
        <v>-3.2807475980324421E-2</v>
      </c>
      <c r="L26" s="9">
        <f t="shared" si="14"/>
        <v>3.7589995485143149E-2</v>
      </c>
      <c r="M26" s="9">
        <f t="shared" si="14"/>
        <v>-3.6929273258892743E-3</v>
      </c>
      <c r="N26" s="9">
        <f t="shared" si="14"/>
        <v>3.4809598519541247E-2</v>
      </c>
      <c r="O26" s="9">
        <f t="shared" si="14"/>
        <v>1.5879715992561303E-2</v>
      </c>
      <c r="P26" s="9">
        <f t="shared" si="14"/>
        <v>2.5460747385244075E-2</v>
      </c>
      <c r="Q26" s="9"/>
      <c r="R26" s="9"/>
      <c r="S26" s="9"/>
      <c r="T26" s="9"/>
      <c r="U26" s="9"/>
      <c r="V26" s="9"/>
      <c r="W26" s="9"/>
      <c r="X26" s="9"/>
      <c r="Y26" s="9"/>
      <c r="Z26" s="9"/>
    </row>
    <row r="28" spans="1:26" x14ac:dyDescent="0.25">
      <c r="B28" t="s">
        <v>224</v>
      </c>
      <c r="G28" s="9">
        <f>AVERAGE(G26:P26)</f>
        <v>1.6404052932653488E-2</v>
      </c>
    </row>
  </sheetData>
  <hyperlinks>
    <hyperlink ref="C1" r:id="rId1" xr:uid="{650B6FF5-DBE1-46D7-8DF3-90A776CC2A0A}"/>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C7976-B4BF-4BFE-BD03-00D22735DF1D}">
  <dimension ref="A1:O140"/>
  <sheetViews>
    <sheetView topLeftCell="A107" workbookViewId="0">
      <selection activeCell="R133" sqref="R133"/>
    </sheetView>
  </sheetViews>
  <sheetFormatPr defaultRowHeight="15" x14ac:dyDescent="0.25"/>
  <cols>
    <col min="6" max="6" width="10.5703125" customWidth="1"/>
    <col min="7" max="7" width="10.42578125" customWidth="1"/>
    <col min="8" max="8" width="10.85546875" customWidth="1"/>
    <col min="9" max="9" width="10.5703125" customWidth="1"/>
    <col min="10" max="10" width="10.42578125" customWidth="1"/>
  </cols>
  <sheetData>
    <row r="1" spans="1:15" x14ac:dyDescent="0.25">
      <c r="A1" t="s">
        <v>268</v>
      </c>
      <c r="B1" t="s">
        <v>293</v>
      </c>
      <c r="C1" t="s">
        <v>206</v>
      </c>
      <c r="D1" t="s">
        <v>294</v>
      </c>
      <c r="E1" t="s">
        <v>295</v>
      </c>
      <c r="F1">
        <v>2021</v>
      </c>
      <c r="G1">
        <v>2022</v>
      </c>
      <c r="H1">
        <v>2023</v>
      </c>
      <c r="I1">
        <v>2024</v>
      </c>
      <c r="J1">
        <v>2025</v>
      </c>
      <c r="K1" t="s">
        <v>288</v>
      </c>
    </row>
    <row r="2" spans="1:15" x14ac:dyDescent="0.25">
      <c r="A2" t="s">
        <v>296</v>
      </c>
      <c r="B2" t="s">
        <v>204</v>
      </c>
      <c r="C2" t="s">
        <v>205</v>
      </c>
      <c r="D2" t="s">
        <v>206</v>
      </c>
      <c r="E2" t="s">
        <v>207</v>
      </c>
      <c r="F2" s="6">
        <v>27467.825000000001</v>
      </c>
      <c r="G2" s="6">
        <v>25101.133000000002</v>
      </c>
      <c r="H2" s="6">
        <v>25044.069</v>
      </c>
      <c r="I2" t="s">
        <v>289</v>
      </c>
      <c r="J2" t="s">
        <v>289</v>
      </c>
      <c r="K2" s="8">
        <v>2022</v>
      </c>
      <c r="L2" s="8">
        <v>2023</v>
      </c>
      <c r="M2" s="8">
        <v>2024</v>
      </c>
      <c r="N2" s="8">
        <v>2025</v>
      </c>
    </row>
    <row r="3" spans="1:15" x14ac:dyDescent="0.25">
      <c r="A3" t="s">
        <v>297</v>
      </c>
      <c r="B3" t="s">
        <v>204</v>
      </c>
      <c r="C3" t="s">
        <v>205</v>
      </c>
      <c r="D3" t="s">
        <v>206</v>
      </c>
      <c r="E3" t="s">
        <v>207</v>
      </c>
      <c r="F3" s="6">
        <v>641797.03599999996</v>
      </c>
      <c r="G3" s="6">
        <v>681004.08299999998</v>
      </c>
      <c r="H3" s="6">
        <v>714962.22699999996</v>
      </c>
      <c r="I3" s="6">
        <v>750794.97199999995</v>
      </c>
      <c r="J3" s="6">
        <v>787109.10199999996</v>
      </c>
      <c r="K3" s="9">
        <f>(G3-F3)/F3</f>
        <v>6.1089479696506459E-2</v>
      </c>
      <c r="L3" s="9">
        <f t="shared" ref="L3:N17" si="0">(H3-G3)/G3</f>
        <v>4.9864817036640252E-2</v>
      </c>
      <c r="M3" s="9">
        <f t="shared" si="0"/>
        <v>5.0118374994935218E-2</v>
      </c>
      <c r="N3" s="9">
        <f t="shared" si="0"/>
        <v>4.8367572179212739E-2</v>
      </c>
      <c r="O3" s="9">
        <f>AVERAGE(K3:N3)</f>
        <v>5.2360060976823664E-2</v>
      </c>
    </row>
    <row r="4" spans="1:15" x14ac:dyDescent="0.25">
      <c r="A4" t="s">
        <v>298</v>
      </c>
      <c r="B4" t="s">
        <v>204</v>
      </c>
      <c r="C4" t="s">
        <v>205</v>
      </c>
      <c r="D4" t="s">
        <v>206</v>
      </c>
      <c r="E4" t="s">
        <v>207</v>
      </c>
      <c r="F4" s="6">
        <v>181434.166</v>
      </c>
      <c r="G4" s="6">
        <v>185065.47399999999</v>
      </c>
      <c r="H4" s="6">
        <v>189792.978</v>
      </c>
      <c r="I4" s="6">
        <v>193752.07500000001</v>
      </c>
      <c r="J4" s="6">
        <v>197872.845</v>
      </c>
      <c r="K4" s="9">
        <f>(G4-F4)/F4</f>
        <v>2.0014466294071592E-2</v>
      </c>
      <c r="L4" s="9">
        <f t="shared" si="0"/>
        <v>2.5545034942606397E-2</v>
      </c>
      <c r="M4" s="9">
        <f t="shared" si="0"/>
        <v>2.0860081556863547E-2</v>
      </c>
      <c r="N4" s="9">
        <f t="shared" si="0"/>
        <v>2.1268262546349448E-2</v>
      </c>
      <c r="O4" s="9">
        <f>AVERAGE(K4:N4)</f>
        <v>2.1921961334972744E-2</v>
      </c>
    </row>
    <row r="5" spans="1:15" x14ac:dyDescent="0.25">
      <c r="A5" t="s">
        <v>299</v>
      </c>
      <c r="B5" t="s">
        <v>204</v>
      </c>
      <c r="C5" t="s">
        <v>205</v>
      </c>
      <c r="D5" t="s">
        <v>206</v>
      </c>
      <c r="E5" t="s">
        <v>207</v>
      </c>
      <c r="F5" s="6">
        <v>437132.64199999999</v>
      </c>
      <c r="G5" s="6">
        <v>441687.67499999999</v>
      </c>
      <c r="H5" s="6">
        <v>432791.527</v>
      </c>
      <c r="I5" s="6">
        <v>436987.23100000003</v>
      </c>
      <c r="J5" s="6">
        <v>432231.136</v>
      </c>
      <c r="K5" s="9">
        <f t="shared" ref="K5:N61" si="1">(G5-F5)/F5</f>
        <v>1.0420253630933367E-2</v>
      </c>
      <c r="L5" s="9">
        <f t="shared" si="0"/>
        <v>-2.0141263846676243E-2</v>
      </c>
      <c r="M5" s="9">
        <f t="shared" si="0"/>
        <v>9.6945151146640325E-3</v>
      </c>
      <c r="N5" s="9">
        <f t="shared" si="0"/>
        <v>-1.0883830607855976E-2</v>
      </c>
      <c r="O5" s="9">
        <f t="shared" ref="O5:O63" si="2">AVERAGE(K5:N5)</f>
        <v>-2.7275814272337048E-3</v>
      </c>
    </row>
    <row r="6" spans="1:15" x14ac:dyDescent="0.25">
      <c r="A6" t="s">
        <v>300</v>
      </c>
      <c r="B6" t="s">
        <v>204</v>
      </c>
      <c r="C6" t="s">
        <v>205</v>
      </c>
      <c r="D6" t="s">
        <v>206</v>
      </c>
      <c r="E6" t="s">
        <v>207</v>
      </c>
      <c r="F6" s="6">
        <v>40891.209000000003</v>
      </c>
      <c r="G6" s="6">
        <v>43980.173000000003</v>
      </c>
      <c r="H6" s="6">
        <v>44420.470999999998</v>
      </c>
      <c r="I6" s="6">
        <v>45741.781999999999</v>
      </c>
      <c r="J6" s="6">
        <v>46531.264000000003</v>
      </c>
      <c r="K6" s="9">
        <f t="shared" si="1"/>
        <v>7.5541028879825972E-2</v>
      </c>
      <c r="L6" s="9">
        <f t="shared" si="0"/>
        <v>1.0011283948337247E-2</v>
      </c>
      <c r="M6" s="9">
        <f t="shared" si="0"/>
        <v>2.9745542319891242E-2</v>
      </c>
      <c r="N6" s="9">
        <f t="shared" si="0"/>
        <v>1.7259537461833115E-2</v>
      </c>
      <c r="O6" s="9">
        <f t="shared" si="2"/>
        <v>3.3139348152471895E-2</v>
      </c>
    </row>
    <row r="7" spans="1:15" x14ac:dyDescent="0.25">
      <c r="A7" t="s">
        <v>301</v>
      </c>
      <c r="B7" t="s">
        <v>204</v>
      </c>
      <c r="C7" t="s">
        <v>205</v>
      </c>
      <c r="D7" t="s">
        <v>206</v>
      </c>
      <c r="E7" t="s">
        <v>207</v>
      </c>
      <c r="F7" s="6">
        <v>1360828.7660000001</v>
      </c>
      <c r="G7" s="6">
        <v>1548968.56</v>
      </c>
      <c r="H7" s="6">
        <v>1658204.3160000001</v>
      </c>
      <c r="I7" s="6">
        <v>1756571.227</v>
      </c>
      <c r="J7" s="6">
        <v>1835559.0490000001</v>
      </c>
      <c r="K7" s="9">
        <f t="shared" si="1"/>
        <v>0.13825383376706191</v>
      </c>
      <c r="L7" s="9">
        <f t="shared" si="0"/>
        <v>7.0521609554166836E-2</v>
      </c>
      <c r="M7" s="9">
        <f t="shared" si="0"/>
        <v>5.9321345416157897E-2</v>
      </c>
      <c r="N7" s="9">
        <f t="shared" si="0"/>
        <v>4.4967047612923333E-2</v>
      </c>
      <c r="O7" s="9">
        <f t="shared" si="2"/>
        <v>7.8265959087577497E-2</v>
      </c>
    </row>
    <row r="8" spans="1:15" x14ac:dyDescent="0.25">
      <c r="A8" t="s">
        <v>302</v>
      </c>
      <c r="B8" t="s">
        <v>204</v>
      </c>
      <c r="C8" t="s">
        <v>205</v>
      </c>
      <c r="D8" t="s">
        <v>206</v>
      </c>
      <c r="E8" t="s">
        <v>207</v>
      </c>
      <c r="F8" s="6">
        <v>43893.252999999997</v>
      </c>
      <c r="G8" s="6">
        <v>47623.714999999997</v>
      </c>
      <c r="H8" s="6">
        <v>49654.714</v>
      </c>
      <c r="I8" s="6">
        <v>52896.292000000001</v>
      </c>
      <c r="J8" s="6">
        <v>54096.37</v>
      </c>
      <c r="K8" s="9">
        <f t="shared" si="1"/>
        <v>8.4989417394058256E-2</v>
      </c>
      <c r="L8" s="9">
        <f t="shared" si="0"/>
        <v>4.2646798973998638E-2</v>
      </c>
      <c r="M8" s="9">
        <f t="shared" si="0"/>
        <v>6.5282381849989135E-2</v>
      </c>
      <c r="N8" s="9">
        <f t="shared" si="0"/>
        <v>2.2687374759652365E-2</v>
      </c>
      <c r="O8" s="9">
        <f t="shared" si="2"/>
        <v>5.39014932444246E-2</v>
      </c>
    </row>
    <row r="9" spans="1:15" x14ac:dyDescent="0.25">
      <c r="A9" t="s">
        <v>303</v>
      </c>
      <c r="B9" t="s">
        <v>204</v>
      </c>
      <c r="C9" t="s">
        <v>205</v>
      </c>
      <c r="D9" t="s">
        <v>206</v>
      </c>
      <c r="E9" t="s">
        <v>207</v>
      </c>
      <c r="F9" s="6">
        <v>3065.3180000000002</v>
      </c>
      <c r="G9" s="6">
        <v>3197.9720000000002</v>
      </c>
      <c r="H9" s="6">
        <v>3220.8679999999999</v>
      </c>
      <c r="I9" s="6">
        <v>3313.1660000000002</v>
      </c>
      <c r="J9" s="6">
        <v>3389.0720000000001</v>
      </c>
      <c r="K9" s="9">
        <f t="shared" si="1"/>
        <v>4.3275771061925705E-2</v>
      </c>
      <c r="L9" s="9">
        <f t="shared" si="0"/>
        <v>7.1595373567997873E-3</v>
      </c>
      <c r="M9" s="9">
        <f t="shared" si="0"/>
        <v>2.8656250426903628E-2</v>
      </c>
      <c r="N9" s="9">
        <f t="shared" si="0"/>
        <v>2.2910412578180491E-2</v>
      </c>
      <c r="O9" s="9">
        <f t="shared" si="2"/>
        <v>2.5500492855952402E-2</v>
      </c>
    </row>
    <row r="10" spans="1:15" x14ac:dyDescent="0.25">
      <c r="A10" t="s">
        <v>304</v>
      </c>
      <c r="B10" t="s">
        <v>204</v>
      </c>
      <c r="C10" t="s">
        <v>205</v>
      </c>
      <c r="D10" t="s">
        <v>206</v>
      </c>
      <c r="E10" t="s">
        <v>207</v>
      </c>
      <c r="F10" s="6">
        <v>28615.127</v>
      </c>
      <c r="G10" s="6">
        <v>31307.295999999998</v>
      </c>
      <c r="H10" s="6">
        <v>31783.894</v>
      </c>
      <c r="I10" s="6">
        <v>32066.837</v>
      </c>
      <c r="J10" s="6">
        <v>32288.863000000001</v>
      </c>
      <c r="K10" s="9">
        <f t="shared" si="1"/>
        <v>9.4082021722286885E-2</v>
      </c>
      <c r="L10" s="9">
        <f t="shared" si="0"/>
        <v>1.5223224643865819E-2</v>
      </c>
      <c r="M10" s="9">
        <f t="shared" si="0"/>
        <v>8.9020873276257247E-3</v>
      </c>
      <c r="N10" s="9">
        <f t="shared" si="0"/>
        <v>6.9238509554279291E-3</v>
      </c>
      <c r="O10" s="9">
        <f t="shared" si="2"/>
        <v>3.128279616230159E-2</v>
      </c>
    </row>
    <row r="11" spans="1:15" x14ac:dyDescent="0.25">
      <c r="A11" t="s">
        <v>305</v>
      </c>
      <c r="B11" t="s">
        <v>204</v>
      </c>
      <c r="C11" t="s">
        <v>205</v>
      </c>
      <c r="D11" t="s">
        <v>206</v>
      </c>
      <c r="E11" t="s">
        <v>207</v>
      </c>
      <c r="F11" s="6">
        <v>8889.2810000000009</v>
      </c>
      <c r="G11" s="6">
        <v>9290.0319999999992</v>
      </c>
      <c r="H11" s="6">
        <v>9355.2810000000009</v>
      </c>
      <c r="I11" s="6">
        <v>9378.9310000000005</v>
      </c>
      <c r="J11" s="6">
        <v>9400.4740000000002</v>
      </c>
      <c r="K11" s="9">
        <f t="shared" si="1"/>
        <v>4.5082498798271572E-2</v>
      </c>
      <c r="L11" s="9">
        <f t="shared" si="0"/>
        <v>7.0235495421330759E-3</v>
      </c>
      <c r="M11" s="9">
        <f t="shared" si="0"/>
        <v>2.5279839269391944E-3</v>
      </c>
      <c r="N11" s="9">
        <f t="shared" si="0"/>
        <v>2.2969568706710458E-3</v>
      </c>
      <c r="O11" s="9">
        <f t="shared" si="2"/>
        <v>1.4232747284503723E-2</v>
      </c>
    </row>
    <row r="12" spans="1:15" x14ac:dyDescent="0.25">
      <c r="A12" t="s">
        <v>4</v>
      </c>
      <c r="B12" t="s">
        <v>204</v>
      </c>
      <c r="C12" t="s">
        <v>205</v>
      </c>
      <c r="D12" t="s">
        <v>206</v>
      </c>
      <c r="E12" t="s">
        <v>207</v>
      </c>
      <c r="F12" s="6">
        <v>170046.99299999999</v>
      </c>
      <c r="G12" s="6">
        <v>180106.67600000001</v>
      </c>
      <c r="H12" s="6">
        <v>188540.04300000001</v>
      </c>
      <c r="I12" s="6">
        <v>194514.94200000001</v>
      </c>
      <c r="J12" s="6">
        <v>199833.68599999999</v>
      </c>
      <c r="K12" s="9">
        <f t="shared" si="1"/>
        <v>5.9158252801330156E-2</v>
      </c>
      <c r="L12" s="9">
        <f t="shared" si="0"/>
        <v>4.6824288734305428E-2</v>
      </c>
      <c r="M12" s="9">
        <f t="shared" si="0"/>
        <v>3.169034495234524E-2</v>
      </c>
      <c r="N12" s="9">
        <f t="shared" si="0"/>
        <v>2.7343626897310423E-2</v>
      </c>
      <c r="O12" s="9">
        <f t="shared" si="2"/>
        <v>4.1254128346322812E-2</v>
      </c>
    </row>
    <row r="13" spans="1:15" x14ac:dyDescent="0.25">
      <c r="A13" t="s">
        <v>87</v>
      </c>
      <c r="B13" t="s">
        <v>204</v>
      </c>
      <c r="C13" t="s">
        <v>205</v>
      </c>
      <c r="D13" t="s">
        <v>206</v>
      </c>
      <c r="E13" t="s">
        <v>207</v>
      </c>
      <c r="F13" s="6">
        <v>31171.981</v>
      </c>
      <c r="G13" s="6">
        <v>36637.892</v>
      </c>
      <c r="H13" s="6">
        <v>38041.275000000001</v>
      </c>
      <c r="I13" s="6">
        <v>39462.813999999998</v>
      </c>
      <c r="J13" s="6">
        <v>40543.843999999997</v>
      </c>
      <c r="K13" s="9">
        <f t="shared" si="1"/>
        <v>0.1753469245345684</v>
      </c>
      <c r="L13" s="9">
        <f t="shared" si="0"/>
        <v>3.8304141515565403E-2</v>
      </c>
      <c r="M13" s="9">
        <f t="shared" si="0"/>
        <v>3.7368332160265319E-2</v>
      </c>
      <c r="N13" s="9">
        <f t="shared" si="0"/>
        <v>2.7393636956553551E-2</v>
      </c>
      <c r="O13" s="9">
        <f t="shared" si="2"/>
        <v>6.9603258791738176E-2</v>
      </c>
    </row>
    <row r="14" spans="1:15" x14ac:dyDescent="0.25">
      <c r="A14" t="s">
        <v>306</v>
      </c>
      <c r="B14" t="s">
        <v>204</v>
      </c>
      <c r="C14" t="s">
        <v>205</v>
      </c>
      <c r="D14" t="s">
        <v>206</v>
      </c>
      <c r="E14" t="s">
        <v>207</v>
      </c>
      <c r="F14" s="6">
        <v>21808.835999999999</v>
      </c>
      <c r="G14" s="6">
        <v>20994.744999999999</v>
      </c>
      <c r="H14" s="6">
        <v>21979.651999999998</v>
      </c>
      <c r="I14" s="6">
        <v>22973.706999999999</v>
      </c>
      <c r="J14" s="6">
        <v>23725.905999999999</v>
      </c>
      <c r="K14" s="9">
        <f t="shared" si="1"/>
        <v>-3.7328493826997475E-2</v>
      </c>
      <c r="L14" s="9">
        <f t="shared" si="0"/>
        <v>4.6912072521004627E-2</v>
      </c>
      <c r="M14" s="9">
        <f t="shared" si="0"/>
        <v>4.5226148257488351E-2</v>
      </c>
      <c r="N14" s="9">
        <f t="shared" si="0"/>
        <v>3.2741733843824186E-2</v>
      </c>
      <c r="O14" s="9">
        <f t="shared" si="2"/>
        <v>2.1887865198829924E-2</v>
      </c>
    </row>
    <row r="15" spans="1:15" x14ac:dyDescent="0.25">
      <c r="A15" t="s">
        <v>307</v>
      </c>
      <c r="B15" t="s">
        <v>204</v>
      </c>
      <c r="C15" t="s">
        <v>205</v>
      </c>
      <c r="D15" t="s">
        <v>206</v>
      </c>
      <c r="E15" t="s">
        <v>207</v>
      </c>
      <c r="F15" s="6">
        <v>11566.38</v>
      </c>
      <c r="G15" s="6">
        <v>12743.154</v>
      </c>
      <c r="H15" s="6">
        <v>12675.471</v>
      </c>
      <c r="I15" s="6">
        <v>13489.276</v>
      </c>
      <c r="J15" s="6">
        <v>13704.079</v>
      </c>
      <c r="K15" s="9">
        <f t="shared" si="1"/>
        <v>0.10174090769972985</v>
      </c>
      <c r="L15" s="9">
        <f t="shared" si="0"/>
        <v>-5.3113224559634842E-3</v>
      </c>
      <c r="M15" s="9">
        <f t="shared" si="0"/>
        <v>6.4203136909074254E-2</v>
      </c>
      <c r="N15" s="9">
        <f t="shared" si="0"/>
        <v>1.5923982873506323E-2</v>
      </c>
      <c r="O15" s="9">
        <f t="shared" si="2"/>
        <v>4.413917625658674E-2</v>
      </c>
    </row>
    <row r="16" spans="1:15" x14ac:dyDescent="0.25">
      <c r="A16" t="s">
        <v>5</v>
      </c>
      <c r="B16" t="s">
        <v>204</v>
      </c>
      <c r="C16" t="s">
        <v>205</v>
      </c>
      <c r="D16" t="s">
        <v>206</v>
      </c>
      <c r="E16" t="s">
        <v>207</v>
      </c>
      <c r="F16" s="6">
        <v>717776.87300000002</v>
      </c>
      <c r="G16" s="6">
        <v>742329.71900000004</v>
      </c>
      <c r="H16" s="6">
        <v>768764.39599999995</v>
      </c>
      <c r="I16" s="6">
        <v>796372.49899999995</v>
      </c>
      <c r="J16" s="6">
        <v>823849.86399999994</v>
      </c>
      <c r="K16" s="9">
        <f t="shared" si="1"/>
        <v>3.4206794511753541E-2</v>
      </c>
      <c r="L16" s="9">
        <f t="shared" si="0"/>
        <v>3.561042529135211E-2</v>
      </c>
      <c r="M16" s="9">
        <f t="shared" si="0"/>
        <v>3.5912307000232103E-2</v>
      </c>
      <c r="N16" s="9">
        <f t="shared" si="0"/>
        <v>3.4503156543581236E-2</v>
      </c>
      <c r="O16" s="9">
        <f t="shared" si="2"/>
        <v>3.5058170836729748E-2</v>
      </c>
    </row>
    <row r="17" spans="1:15" x14ac:dyDescent="0.25">
      <c r="A17" t="s">
        <v>308</v>
      </c>
      <c r="B17" t="s">
        <v>204</v>
      </c>
      <c r="C17" t="s">
        <v>205</v>
      </c>
      <c r="D17" t="s">
        <v>206</v>
      </c>
      <c r="E17" t="s">
        <v>207</v>
      </c>
      <c r="F17" s="6">
        <v>218718.834</v>
      </c>
      <c r="G17" s="6">
        <v>227791.424</v>
      </c>
      <c r="H17" s="6">
        <v>237733.348</v>
      </c>
      <c r="I17" s="6">
        <v>245747.766</v>
      </c>
      <c r="J17" s="6">
        <v>261249.462</v>
      </c>
      <c r="K17" s="9">
        <f t="shared" si="1"/>
        <v>4.1480607015306217E-2</v>
      </c>
      <c r="L17" s="9">
        <f t="shared" si="0"/>
        <v>4.3644856445517452E-2</v>
      </c>
      <c r="M17" s="9">
        <f t="shared" si="0"/>
        <v>3.3711795452441129E-2</v>
      </c>
      <c r="N17" s="9">
        <f t="shared" si="0"/>
        <v>6.307970262484501E-2</v>
      </c>
      <c r="O17" s="9">
        <f t="shared" si="2"/>
        <v>4.5479240384527456E-2</v>
      </c>
    </row>
    <row r="18" spans="1:15" x14ac:dyDescent="0.25">
      <c r="A18" t="s">
        <v>309</v>
      </c>
      <c r="B18" t="s">
        <v>204</v>
      </c>
      <c r="C18" t="s">
        <v>205</v>
      </c>
      <c r="D18" t="s">
        <v>206</v>
      </c>
      <c r="E18" t="s">
        <v>207</v>
      </c>
      <c r="F18" s="6">
        <v>4042.386</v>
      </c>
      <c r="G18" s="6">
        <v>4132.1130000000003</v>
      </c>
      <c r="H18" s="6">
        <v>4199.768</v>
      </c>
      <c r="I18" s="6">
        <v>4198.9780000000001</v>
      </c>
      <c r="J18" s="6">
        <v>4192.2690000000002</v>
      </c>
      <c r="K18" s="9">
        <f t="shared" si="1"/>
        <v>2.2196544318132984E-2</v>
      </c>
      <c r="L18" s="9">
        <f t="shared" si="1"/>
        <v>1.637297915134454E-2</v>
      </c>
      <c r="M18" s="9">
        <f t="shared" si="1"/>
        <v>-1.8810562869186193E-4</v>
      </c>
      <c r="N18" s="9">
        <f t="shared" si="1"/>
        <v>-1.5977697430183803E-3</v>
      </c>
      <c r="O18" s="9">
        <f t="shared" si="2"/>
        <v>9.1959120244418189E-3</v>
      </c>
    </row>
    <row r="19" spans="1:15" x14ac:dyDescent="0.25">
      <c r="A19" t="s">
        <v>310</v>
      </c>
      <c r="B19" t="s">
        <v>204</v>
      </c>
      <c r="C19" t="s">
        <v>205</v>
      </c>
      <c r="D19" t="s">
        <v>206</v>
      </c>
      <c r="E19" t="s">
        <v>207</v>
      </c>
      <c r="F19" s="6">
        <v>11245.328</v>
      </c>
      <c r="G19" s="6">
        <v>11747.56</v>
      </c>
      <c r="H19" s="6">
        <v>12012.885</v>
      </c>
      <c r="I19" s="6">
        <v>12345.18</v>
      </c>
      <c r="J19" s="6">
        <v>12727.566000000001</v>
      </c>
      <c r="K19" s="9">
        <f t="shared" si="1"/>
        <v>4.4661391824231358E-2</v>
      </c>
      <c r="L19" s="9">
        <f t="shared" si="1"/>
        <v>2.2585541167697867E-2</v>
      </c>
      <c r="M19" s="9">
        <f t="shared" si="1"/>
        <v>2.7661548412392198E-2</v>
      </c>
      <c r="N19" s="9">
        <f t="shared" si="1"/>
        <v>3.097451799001719E-2</v>
      </c>
      <c r="O19" s="9">
        <f t="shared" si="2"/>
        <v>3.1470749848584653E-2</v>
      </c>
    </row>
    <row r="20" spans="1:15" x14ac:dyDescent="0.25">
      <c r="A20" t="s">
        <v>311</v>
      </c>
      <c r="B20" t="s">
        <v>204</v>
      </c>
      <c r="C20" t="s">
        <v>205</v>
      </c>
      <c r="D20" t="s">
        <v>206</v>
      </c>
      <c r="E20" t="s">
        <v>207</v>
      </c>
      <c r="F20" s="6">
        <v>72517.623000000007</v>
      </c>
      <c r="G20" s="6">
        <v>75278.175000000003</v>
      </c>
      <c r="H20" s="6">
        <v>76384.707999999999</v>
      </c>
      <c r="I20" s="6">
        <v>72892.760999999999</v>
      </c>
      <c r="J20" s="6">
        <v>71480.245999999999</v>
      </c>
      <c r="K20" s="9">
        <f t="shared" si="1"/>
        <v>3.8067326062245527E-2</v>
      </c>
      <c r="L20" s="9">
        <f t="shared" si="1"/>
        <v>1.4699253800985423E-2</v>
      </c>
      <c r="M20" s="9">
        <f t="shared" si="1"/>
        <v>-4.5715262798412482E-2</v>
      </c>
      <c r="N20" s="9">
        <f t="shared" si="1"/>
        <v>-1.9377987342254734E-2</v>
      </c>
      <c r="O20" s="9">
        <f t="shared" si="2"/>
        <v>-3.0816675693590657E-3</v>
      </c>
    </row>
    <row r="21" spans="1:15" x14ac:dyDescent="0.25">
      <c r="A21" t="s">
        <v>312</v>
      </c>
      <c r="B21" t="s">
        <v>204</v>
      </c>
      <c r="C21" t="s">
        <v>205</v>
      </c>
      <c r="D21" t="s">
        <v>206</v>
      </c>
      <c r="E21" t="s">
        <v>207</v>
      </c>
      <c r="F21" s="6">
        <v>5807.5389999999998</v>
      </c>
      <c r="G21" s="6">
        <v>5961.1890000000003</v>
      </c>
      <c r="H21" s="6">
        <v>6130.23</v>
      </c>
      <c r="I21" s="6">
        <v>6311.9120000000003</v>
      </c>
      <c r="J21" s="6">
        <v>6415.31</v>
      </c>
      <c r="K21" s="9">
        <f t="shared" si="1"/>
        <v>2.6456989785174159E-2</v>
      </c>
      <c r="L21" s="9">
        <f t="shared" si="1"/>
        <v>2.8356926780882009E-2</v>
      </c>
      <c r="M21" s="9">
        <f t="shared" si="1"/>
        <v>2.9637060925936012E-2</v>
      </c>
      <c r="N21" s="9">
        <f t="shared" si="1"/>
        <v>1.6381407091860617E-2</v>
      </c>
      <c r="O21" s="9">
        <f t="shared" si="2"/>
        <v>2.5208096145963199E-2</v>
      </c>
    </row>
    <row r="22" spans="1:15" x14ac:dyDescent="0.25">
      <c r="A22" t="s">
        <v>313</v>
      </c>
      <c r="B22" t="s">
        <v>204</v>
      </c>
      <c r="C22" t="s">
        <v>205</v>
      </c>
      <c r="D22" t="s">
        <v>206</v>
      </c>
      <c r="E22" t="s">
        <v>207</v>
      </c>
      <c r="F22" s="6">
        <v>43129.362000000001</v>
      </c>
      <c r="G22" s="6">
        <v>41980.798000000003</v>
      </c>
      <c r="H22" s="6">
        <v>42091.601000000002</v>
      </c>
      <c r="I22" s="6">
        <v>43380</v>
      </c>
      <c r="J22" s="6">
        <v>44129.970999999998</v>
      </c>
      <c r="K22" s="9">
        <f t="shared" si="1"/>
        <v>-2.6630674481110998E-2</v>
      </c>
      <c r="L22" s="9">
        <f t="shared" si="1"/>
        <v>2.6393733630313524E-3</v>
      </c>
      <c r="M22" s="9">
        <f t="shared" si="1"/>
        <v>3.0609408276012062E-2</v>
      </c>
      <c r="N22" s="9">
        <f t="shared" si="1"/>
        <v>1.7288404794836277E-2</v>
      </c>
      <c r="O22" s="9">
        <f t="shared" si="2"/>
        <v>5.976627988192173E-3</v>
      </c>
    </row>
    <row r="23" spans="1:15" x14ac:dyDescent="0.25">
      <c r="A23" t="s">
        <v>314</v>
      </c>
      <c r="B23" t="s">
        <v>204</v>
      </c>
      <c r="C23" t="s">
        <v>205</v>
      </c>
      <c r="D23" t="s">
        <v>206</v>
      </c>
      <c r="E23" t="s">
        <v>207</v>
      </c>
      <c r="F23" s="6">
        <v>19083.350999999999</v>
      </c>
      <c r="G23" s="6">
        <v>21058.769</v>
      </c>
      <c r="H23" s="6">
        <v>21463.528999999999</v>
      </c>
      <c r="I23" s="6">
        <v>22289.73</v>
      </c>
      <c r="J23" s="6">
        <v>23068.294999999998</v>
      </c>
      <c r="K23" s="9">
        <f t="shared" si="1"/>
        <v>0.1035152578810714</v>
      </c>
      <c r="L23" s="9">
        <f t="shared" si="1"/>
        <v>1.922049669664919E-2</v>
      </c>
      <c r="M23" s="9">
        <f t="shared" si="1"/>
        <v>3.8493250574031933E-2</v>
      </c>
      <c r="N23" s="9">
        <f t="shared" si="1"/>
        <v>3.4929314980486473E-2</v>
      </c>
      <c r="O23" s="9">
        <f t="shared" si="2"/>
        <v>4.9039580033059749E-2</v>
      </c>
    </row>
    <row r="24" spans="1:15" x14ac:dyDescent="0.25">
      <c r="A24" t="s">
        <v>47</v>
      </c>
      <c r="B24" t="s">
        <v>204</v>
      </c>
      <c r="C24" t="s">
        <v>205</v>
      </c>
      <c r="D24" t="s">
        <v>206</v>
      </c>
      <c r="E24" t="s">
        <v>207</v>
      </c>
      <c r="F24" s="6">
        <v>438629.41399999999</v>
      </c>
      <c r="G24" s="6">
        <v>433944.40700000001</v>
      </c>
      <c r="H24" s="6">
        <v>435688.68699999998</v>
      </c>
      <c r="I24" s="6">
        <v>443768.92499999999</v>
      </c>
      <c r="J24" s="6">
        <v>451500.87900000002</v>
      </c>
      <c r="K24" s="9">
        <f t="shared" si="1"/>
        <v>-1.0681014201204445E-2</v>
      </c>
      <c r="L24" s="9">
        <f t="shared" si="1"/>
        <v>4.0195932286781833E-3</v>
      </c>
      <c r="M24" s="9">
        <f t="shared" si="1"/>
        <v>1.8545898117386769E-2</v>
      </c>
      <c r="N24" s="9">
        <f t="shared" si="1"/>
        <v>1.7423378619852724E-2</v>
      </c>
      <c r="O24" s="9">
        <f t="shared" si="2"/>
        <v>7.3269639411783077E-3</v>
      </c>
    </row>
    <row r="25" spans="1:15" x14ac:dyDescent="0.25">
      <c r="A25" t="s">
        <v>315</v>
      </c>
      <c r="B25" t="s">
        <v>204</v>
      </c>
      <c r="C25" t="s">
        <v>205</v>
      </c>
      <c r="D25" t="s">
        <v>206</v>
      </c>
      <c r="E25" t="s">
        <v>207</v>
      </c>
      <c r="F25" s="6">
        <v>150592.215</v>
      </c>
      <c r="G25" s="6">
        <v>148876.92800000001</v>
      </c>
      <c r="H25" s="6">
        <v>148384.35800000001</v>
      </c>
      <c r="I25" s="6">
        <v>149149.56099999999</v>
      </c>
      <c r="J25" s="6">
        <v>147507.59700000001</v>
      </c>
      <c r="K25" s="9">
        <f t="shared" si="1"/>
        <v>-1.1390276715167395E-2</v>
      </c>
      <c r="L25" s="9">
        <f t="shared" si="1"/>
        <v>-3.3085717620396286E-3</v>
      </c>
      <c r="M25" s="9">
        <f t="shared" si="1"/>
        <v>5.1568980067291156E-3</v>
      </c>
      <c r="N25" s="9">
        <f t="shared" si="1"/>
        <v>-1.1008842325724166E-2</v>
      </c>
      <c r="O25" s="9">
        <f t="shared" si="2"/>
        <v>-5.1376981990505187E-3</v>
      </c>
    </row>
    <row r="26" spans="1:15" x14ac:dyDescent="0.25">
      <c r="A26" t="s">
        <v>48</v>
      </c>
      <c r="B26" t="s">
        <v>204</v>
      </c>
      <c r="C26" t="s">
        <v>205</v>
      </c>
      <c r="D26" t="s">
        <v>206</v>
      </c>
      <c r="E26" t="s">
        <v>207</v>
      </c>
      <c r="F26" s="6">
        <v>353604.54300000001</v>
      </c>
      <c r="G26" s="6">
        <v>413244.17599999998</v>
      </c>
      <c r="H26" s="6">
        <v>427853.80599999998</v>
      </c>
      <c r="I26" s="6">
        <v>451315.13099999999</v>
      </c>
      <c r="J26" s="6">
        <v>471486.78700000001</v>
      </c>
      <c r="K26" s="9">
        <f t="shared" si="1"/>
        <v>0.16866195353151889</v>
      </c>
      <c r="L26" s="9">
        <f t="shared" si="1"/>
        <v>3.5353504897307993E-2</v>
      </c>
      <c r="M26" s="9">
        <f t="shared" si="1"/>
        <v>5.4834910128157215E-2</v>
      </c>
      <c r="N26" s="9">
        <f t="shared" si="1"/>
        <v>4.4695279671445397E-2</v>
      </c>
      <c r="O26" s="9">
        <f t="shared" si="2"/>
        <v>7.5886412057107361E-2</v>
      </c>
    </row>
    <row r="27" spans="1:15" x14ac:dyDescent="0.25">
      <c r="A27" t="s">
        <v>316</v>
      </c>
      <c r="B27" t="s">
        <v>204</v>
      </c>
      <c r="C27" t="s">
        <v>205</v>
      </c>
      <c r="D27" t="s">
        <v>206</v>
      </c>
      <c r="E27" t="s">
        <v>207</v>
      </c>
      <c r="F27" s="6">
        <v>7827816.5520000001</v>
      </c>
      <c r="G27" s="6">
        <v>8104576.1960000005</v>
      </c>
      <c r="H27" s="6">
        <v>8425390.7050000001</v>
      </c>
      <c r="I27" s="6">
        <v>8843968.2459999993</v>
      </c>
      <c r="J27" s="6">
        <v>9107141.2579999994</v>
      </c>
      <c r="K27" s="9">
        <f t="shared" si="1"/>
        <v>3.5355918494192159E-2</v>
      </c>
      <c r="L27" s="9">
        <f t="shared" si="1"/>
        <v>3.9584365825117054E-2</v>
      </c>
      <c r="M27" s="9">
        <f t="shared" si="1"/>
        <v>4.9680490277038053E-2</v>
      </c>
      <c r="N27" s="9">
        <f t="shared" si="1"/>
        <v>2.9757344743863084E-2</v>
      </c>
      <c r="O27" s="9">
        <f t="shared" si="2"/>
        <v>3.8594529835052585E-2</v>
      </c>
    </row>
    <row r="28" spans="1:15" x14ac:dyDescent="0.25">
      <c r="A28" t="s">
        <v>6</v>
      </c>
      <c r="B28" t="s">
        <v>204</v>
      </c>
      <c r="C28" t="s">
        <v>205</v>
      </c>
      <c r="D28" t="s">
        <v>206</v>
      </c>
      <c r="E28" t="s">
        <v>207</v>
      </c>
      <c r="F28" s="6">
        <v>849371.92599999998</v>
      </c>
      <c r="G28" s="6">
        <v>859416.05</v>
      </c>
      <c r="H28" s="6">
        <v>865463.97699999996</v>
      </c>
      <c r="I28" s="6">
        <v>874692.995</v>
      </c>
      <c r="J28" s="6">
        <v>884639.27300000004</v>
      </c>
      <c r="K28" s="9">
        <f t="shared" si="1"/>
        <v>1.182535435012726E-2</v>
      </c>
      <c r="L28" s="9">
        <f t="shared" si="1"/>
        <v>7.0372516315001426E-3</v>
      </c>
      <c r="M28" s="9">
        <f t="shared" si="1"/>
        <v>1.0663665092094342E-2</v>
      </c>
      <c r="N28" s="9">
        <f t="shared" si="1"/>
        <v>1.1371164576435243E-2</v>
      </c>
      <c r="O28" s="9">
        <f t="shared" si="2"/>
        <v>1.0224358912539247E-2</v>
      </c>
    </row>
    <row r="29" spans="1:15" x14ac:dyDescent="0.25">
      <c r="A29" t="s">
        <v>49</v>
      </c>
      <c r="B29" t="s">
        <v>204</v>
      </c>
      <c r="C29" t="s">
        <v>205</v>
      </c>
      <c r="D29" t="s">
        <v>206</v>
      </c>
      <c r="E29" t="s">
        <v>207</v>
      </c>
      <c r="F29" s="6">
        <v>152142.75</v>
      </c>
      <c r="G29" s="6">
        <v>153282.80300000001</v>
      </c>
      <c r="H29" s="6">
        <v>152767.00399999999</v>
      </c>
      <c r="I29" s="6">
        <v>150364.57999999999</v>
      </c>
      <c r="J29" s="6">
        <v>149655.886</v>
      </c>
      <c r="K29" s="9">
        <f t="shared" si="1"/>
        <v>7.4933113802663253E-3</v>
      </c>
      <c r="L29" s="9">
        <f t="shared" si="1"/>
        <v>-3.3650154479496837E-3</v>
      </c>
      <c r="M29" s="9">
        <f t="shared" si="1"/>
        <v>-1.5726066081652026E-2</v>
      </c>
      <c r="N29" s="9">
        <f t="shared" si="1"/>
        <v>-4.7131711470878891E-3</v>
      </c>
      <c r="O29" s="9">
        <f t="shared" si="2"/>
        <v>-4.0777353241058184E-3</v>
      </c>
    </row>
    <row r="30" spans="1:15" x14ac:dyDescent="0.25">
      <c r="A30" t="s">
        <v>317</v>
      </c>
      <c r="B30" t="s">
        <v>204</v>
      </c>
      <c r="C30" t="s">
        <v>205</v>
      </c>
      <c r="D30" t="s">
        <v>206</v>
      </c>
      <c r="E30" t="s">
        <v>207</v>
      </c>
      <c r="F30" s="6">
        <v>510071.11499999999</v>
      </c>
      <c r="G30" s="6">
        <v>515818.973</v>
      </c>
      <c r="H30" s="6">
        <v>521414.10200000001</v>
      </c>
      <c r="I30" s="6">
        <v>514497.587</v>
      </c>
      <c r="J30" s="6">
        <v>508885.658</v>
      </c>
      <c r="K30" s="9">
        <f t="shared" si="1"/>
        <v>1.1268738477770903E-2</v>
      </c>
      <c r="L30" s="9">
        <f t="shared" si="1"/>
        <v>1.0847078709530165E-2</v>
      </c>
      <c r="M30" s="9">
        <f t="shared" si="1"/>
        <v>-1.3264917411075342E-2</v>
      </c>
      <c r="N30" s="9">
        <f t="shared" si="1"/>
        <v>-1.0907590515094105E-2</v>
      </c>
      <c r="O30" s="9">
        <f t="shared" si="2"/>
        <v>-5.141726847170949E-4</v>
      </c>
    </row>
    <row r="31" spans="1:15" x14ac:dyDescent="0.25">
      <c r="A31" t="s">
        <v>318</v>
      </c>
      <c r="B31" t="s">
        <v>204</v>
      </c>
      <c r="C31" t="s">
        <v>205</v>
      </c>
      <c r="D31" t="s">
        <v>206</v>
      </c>
      <c r="E31" t="s">
        <v>207</v>
      </c>
      <c r="F31" s="6">
        <v>10121272.688999999</v>
      </c>
      <c r="G31" s="6">
        <v>10260964.852</v>
      </c>
      <c r="H31" s="6">
        <v>10246084.981000001</v>
      </c>
      <c r="I31" s="6">
        <v>10451319.119999999</v>
      </c>
      <c r="J31" s="6">
        <v>10600013.007999999</v>
      </c>
      <c r="K31" s="9">
        <f t="shared" si="1"/>
        <v>1.3801837702863284E-2</v>
      </c>
      <c r="L31" s="9">
        <f t="shared" si="1"/>
        <v>-1.4501434528448908E-3</v>
      </c>
      <c r="M31" s="9">
        <f t="shared" si="1"/>
        <v>2.0030493537832053E-2</v>
      </c>
      <c r="N31" s="9">
        <f t="shared" si="1"/>
        <v>1.4227284258831461E-2</v>
      </c>
      <c r="O31" s="9">
        <f t="shared" si="2"/>
        <v>1.1652368011670477E-2</v>
      </c>
    </row>
    <row r="32" spans="1:15" x14ac:dyDescent="0.25">
      <c r="A32" t="s">
        <v>239</v>
      </c>
      <c r="B32" t="s">
        <v>204</v>
      </c>
      <c r="C32" t="s">
        <v>205</v>
      </c>
      <c r="D32" t="s">
        <v>206</v>
      </c>
      <c r="E32" t="s">
        <v>207</v>
      </c>
      <c r="F32" s="6">
        <v>71568.328999999998</v>
      </c>
      <c r="G32" s="6">
        <v>73840.024999999994</v>
      </c>
      <c r="H32" s="6">
        <v>77925.078999999998</v>
      </c>
      <c r="I32" s="6">
        <v>81904.264999999999</v>
      </c>
      <c r="J32" s="6">
        <v>85336.743000000002</v>
      </c>
      <c r="K32" s="9">
        <f t="shared" si="1"/>
        <v>3.1741638120403738E-2</v>
      </c>
      <c r="L32" s="9">
        <f t="shared" si="1"/>
        <v>5.5323031106774466E-2</v>
      </c>
      <c r="M32" s="9">
        <f t="shared" si="1"/>
        <v>5.1064253653178862E-2</v>
      </c>
      <c r="N32" s="9">
        <f t="shared" si="1"/>
        <v>4.1908415880418472E-2</v>
      </c>
      <c r="O32" s="9">
        <f t="shared" si="2"/>
        <v>4.5009334690193879E-2</v>
      </c>
    </row>
    <row r="33" spans="1:15" x14ac:dyDescent="0.25">
      <c r="A33" t="s">
        <v>319</v>
      </c>
      <c r="B33" t="s">
        <v>204</v>
      </c>
      <c r="C33" t="s">
        <v>205</v>
      </c>
      <c r="D33" t="s">
        <v>206</v>
      </c>
      <c r="E33" t="s">
        <v>207</v>
      </c>
      <c r="F33" s="6">
        <v>17728667.537999999</v>
      </c>
      <c r="G33" s="6">
        <v>18819743.368000001</v>
      </c>
      <c r="H33" s="6">
        <v>18760386.162999999</v>
      </c>
      <c r="I33" s="6">
        <v>18913521.098999999</v>
      </c>
      <c r="J33" s="6">
        <v>19219005.210000001</v>
      </c>
      <c r="K33" s="9">
        <f t="shared" si="1"/>
        <v>6.1543025027761794E-2</v>
      </c>
      <c r="L33" s="9">
        <f t="shared" si="1"/>
        <v>-3.1539858880822724E-3</v>
      </c>
      <c r="M33" s="9">
        <f t="shared" si="1"/>
        <v>8.1626750467439571E-3</v>
      </c>
      <c r="N33" s="9">
        <f t="shared" si="1"/>
        <v>1.6151625569929075E-2</v>
      </c>
      <c r="O33" s="9">
        <f t="shared" si="2"/>
        <v>2.0675834939088138E-2</v>
      </c>
    </row>
    <row r="34" spans="1:15" x14ac:dyDescent="0.25">
      <c r="A34" t="s">
        <v>50</v>
      </c>
      <c r="B34" t="s">
        <v>204</v>
      </c>
      <c r="C34" t="s">
        <v>205</v>
      </c>
      <c r="D34" t="s">
        <v>206</v>
      </c>
      <c r="E34" t="s">
        <v>207</v>
      </c>
      <c r="F34" s="6">
        <v>516949.44900000002</v>
      </c>
      <c r="G34" s="6">
        <v>512281.46</v>
      </c>
      <c r="H34" s="6">
        <v>515894.77100000001</v>
      </c>
      <c r="I34" s="6">
        <v>521347.73</v>
      </c>
      <c r="J34" s="6">
        <v>529225.01399999997</v>
      </c>
      <c r="K34" s="9">
        <f t="shared" si="1"/>
        <v>-9.0298751822443686E-3</v>
      </c>
      <c r="L34" s="9">
        <f t="shared" si="1"/>
        <v>7.053370621689075E-3</v>
      </c>
      <c r="M34" s="9">
        <f t="shared" si="1"/>
        <v>1.0569905543779921E-2</v>
      </c>
      <c r="N34" s="9">
        <f t="shared" si="1"/>
        <v>1.5109462546235668E-2</v>
      </c>
      <c r="O34" s="9">
        <f t="shared" si="2"/>
        <v>5.925715882365074E-3</v>
      </c>
    </row>
    <row r="35" spans="1:15" x14ac:dyDescent="0.25">
      <c r="A35" t="s">
        <v>320</v>
      </c>
      <c r="B35" t="s">
        <v>204</v>
      </c>
      <c r="C35" t="s">
        <v>205</v>
      </c>
      <c r="D35" t="s">
        <v>206</v>
      </c>
      <c r="E35" t="s">
        <v>207</v>
      </c>
      <c r="F35" s="6">
        <v>146053.88800000001</v>
      </c>
      <c r="G35" s="6">
        <v>154493.32500000001</v>
      </c>
      <c r="H35" s="6">
        <v>162344.43599999999</v>
      </c>
      <c r="I35" s="6">
        <v>167426.55600000001</v>
      </c>
      <c r="J35" s="6">
        <v>169762.00399999999</v>
      </c>
      <c r="K35" s="9">
        <f t="shared" si="1"/>
        <v>5.7783035532748057E-2</v>
      </c>
      <c r="L35" s="9">
        <f t="shared" si="1"/>
        <v>5.0818447981490301E-2</v>
      </c>
      <c r="M35" s="9">
        <f t="shared" si="1"/>
        <v>3.1304552993735031E-2</v>
      </c>
      <c r="N35" s="9">
        <f t="shared" si="1"/>
        <v>1.3949089414465259E-2</v>
      </c>
      <c r="O35" s="9">
        <f t="shared" si="2"/>
        <v>3.8463781480609666E-2</v>
      </c>
    </row>
    <row r="36" spans="1:15" x14ac:dyDescent="0.25">
      <c r="A36" t="s">
        <v>89</v>
      </c>
      <c r="B36" t="s">
        <v>204</v>
      </c>
      <c r="C36" t="s">
        <v>205</v>
      </c>
      <c r="D36" t="s">
        <v>206</v>
      </c>
      <c r="E36" t="s">
        <v>207</v>
      </c>
      <c r="F36" s="6">
        <v>7199468.0350000001</v>
      </c>
      <c r="G36" s="6">
        <v>7456249.7599999998</v>
      </c>
      <c r="H36" s="6">
        <v>7764925.4939999999</v>
      </c>
      <c r="I36" s="6">
        <v>8028971.2759999996</v>
      </c>
      <c r="J36" s="6">
        <v>8232076.2759999996</v>
      </c>
      <c r="K36" s="9">
        <f t="shared" si="1"/>
        <v>3.5666763676380379E-2</v>
      </c>
      <c r="L36" s="9">
        <f t="shared" si="1"/>
        <v>4.1398255682894423E-2</v>
      </c>
      <c r="M36" s="9">
        <f t="shared" si="1"/>
        <v>3.4004934394287395E-2</v>
      </c>
      <c r="N36" s="9">
        <f t="shared" si="1"/>
        <v>2.5296515956797154E-2</v>
      </c>
      <c r="O36" s="9">
        <f t="shared" si="2"/>
        <v>3.4091617427589836E-2</v>
      </c>
    </row>
    <row r="37" spans="1:15" x14ac:dyDescent="0.25">
      <c r="A37" t="s">
        <v>321</v>
      </c>
      <c r="B37" t="s">
        <v>204</v>
      </c>
      <c r="C37" t="s">
        <v>205</v>
      </c>
      <c r="D37" t="s">
        <v>206</v>
      </c>
      <c r="E37" t="s">
        <v>207</v>
      </c>
      <c r="F37" s="6">
        <v>1279835.7290000001</v>
      </c>
      <c r="G37" s="6">
        <v>1323889.0549999999</v>
      </c>
      <c r="H37" s="6">
        <v>1370109.679</v>
      </c>
      <c r="I37" s="6">
        <v>1411943.7919999999</v>
      </c>
      <c r="J37" s="6">
        <v>1459173.3230000001</v>
      </c>
      <c r="K37" s="9">
        <f t="shared" si="1"/>
        <v>3.4421078425760906E-2</v>
      </c>
      <c r="L37" s="9">
        <f t="shared" si="1"/>
        <v>3.4912762384005112E-2</v>
      </c>
      <c r="M37" s="9">
        <f t="shared" si="1"/>
        <v>3.0533404472066279E-2</v>
      </c>
      <c r="N37" s="9">
        <f t="shared" si="1"/>
        <v>3.3450007902297713E-2</v>
      </c>
      <c r="O37" s="9">
        <f t="shared" si="2"/>
        <v>3.3329313296032503E-2</v>
      </c>
    </row>
    <row r="38" spans="1:15" x14ac:dyDescent="0.25">
      <c r="A38" t="s">
        <v>322</v>
      </c>
      <c r="B38" t="s">
        <v>204</v>
      </c>
      <c r="C38" t="s">
        <v>205</v>
      </c>
      <c r="D38" t="s">
        <v>206</v>
      </c>
      <c r="E38" t="s">
        <v>207</v>
      </c>
      <c r="F38" s="6">
        <v>550477.72600000002</v>
      </c>
      <c r="G38" s="6">
        <v>570998.31400000001</v>
      </c>
      <c r="H38" s="6">
        <v>604993.37600000005</v>
      </c>
      <c r="I38" s="6">
        <v>636168.83200000005</v>
      </c>
      <c r="J38" s="6">
        <v>666060.43599999999</v>
      </c>
      <c r="K38" s="9">
        <f t="shared" si="1"/>
        <v>3.7277780790716294E-2</v>
      </c>
      <c r="L38" s="9">
        <f t="shared" si="1"/>
        <v>5.9536186301243674E-2</v>
      </c>
      <c r="M38" s="9">
        <f t="shared" si="1"/>
        <v>5.1530243531129179E-2</v>
      </c>
      <c r="N38" s="9">
        <f t="shared" si="1"/>
        <v>4.6986904256258712E-2</v>
      </c>
      <c r="O38" s="9">
        <f t="shared" si="2"/>
        <v>4.8832778719836961E-2</v>
      </c>
    </row>
    <row r="39" spans="1:15" x14ac:dyDescent="0.25">
      <c r="A39" t="s">
        <v>323</v>
      </c>
      <c r="B39" t="s">
        <v>204</v>
      </c>
      <c r="C39" t="s">
        <v>205</v>
      </c>
      <c r="D39" t="s">
        <v>206</v>
      </c>
      <c r="E39" t="s">
        <v>207</v>
      </c>
      <c r="F39" s="6">
        <v>15073.572</v>
      </c>
      <c r="G39" s="6">
        <v>15835.965</v>
      </c>
      <c r="H39" s="6">
        <v>16499.59</v>
      </c>
      <c r="I39" s="6">
        <v>17164.661</v>
      </c>
      <c r="J39" s="6">
        <v>17799.991000000002</v>
      </c>
      <c r="K39" s="9">
        <f t="shared" si="1"/>
        <v>5.0578124415367506E-2</v>
      </c>
      <c r="L39" s="9">
        <f t="shared" si="1"/>
        <v>4.1906192644401527E-2</v>
      </c>
      <c r="M39" s="9">
        <f t="shared" si="1"/>
        <v>4.0308334934383211E-2</v>
      </c>
      <c r="N39" s="9">
        <f t="shared" si="1"/>
        <v>3.7013839073198225E-2</v>
      </c>
      <c r="O39" s="9">
        <f t="shared" si="2"/>
        <v>4.2451622766837616E-2</v>
      </c>
    </row>
    <row r="40" spans="1:15" x14ac:dyDescent="0.25">
      <c r="A40" t="s">
        <v>324</v>
      </c>
      <c r="B40" t="s">
        <v>204</v>
      </c>
      <c r="C40" t="s">
        <v>205</v>
      </c>
      <c r="D40" t="s">
        <v>206</v>
      </c>
      <c r="E40" t="s">
        <v>207</v>
      </c>
      <c r="F40" s="6">
        <v>439795.73599999998</v>
      </c>
      <c r="G40" s="6">
        <v>459067.18800000002</v>
      </c>
      <c r="H40" s="6">
        <v>465315.21399999998</v>
      </c>
      <c r="I40" s="6">
        <v>484383.73200000002</v>
      </c>
      <c r="J40" s="6">
        <v>499764.261</v>
      </c>
      <c r="K40" s="9">
        <f t="shared" si="1"/>
        <v>4.381909696368691E-2</v>
      </c>
      <c r="L40" s="9">
        <f t="shared" si="1"/>
        <v>1.3610264822499041E-2</v>
      </c>
      <c r="M40" s="9">
        <f t="shared" si="1"/>
        <v>4.0979786231533019E-2</v>
      </c>
      <c r="N40" s="9">
        <f t="shared" si="1"/>
        <v>3.1752777774956283E-2</v>
      </c>
      <c r="O40" s="9">
        <f t="shared" si="2"/>
        <v>3.2540481448168811E-2</v>
      </c>
    </row>
    <row r="41" spans="1:15" x14ac:dyDescent="0.25">
      <c r="A41" t="s">
        <v>8</v>
      </c>
      <c r="B41" t="s">
        <v>204</v>
      </c>
      <c r="C41" t="s">
        <v>205</v>
      </c>
      <c r="D41" t="s">
        <v>206</v>
      </c>
      <c r="E41" t="s">
        <v>207</v>
      </c>
      <c r="F41" s="6">
        <v>6069.4279999999999</v>
      </c>
      <c r="G41" s="6">
        <v>6389.0079999999998</v>
      </c>
      <c r="H41" s="6">
        <v>6472.366</v>
      </c>
      <c r="I41" s="6">
        <v>6299.0280000000002</v>
      </c>
      <c r="J41" s="6">
        <v>6359.2610000000004</v>
      </c>
      <c r="K41" s="9">
        <f t="shared" si="1"/>
        <v>5.2654055703436953E-2</v>
      </c>
      <c r="L41" s="9">
        <f t="shared" si="1"/>
        <v>1.3047095887186271E-2</v>
      </c>
      <c r="M41" s="9">
        <f t="shared" si="1"/>
        <v>-2.6781241975500109E-2</v>
      </c>
      <c r="N41" s="9">
        <f t="shared" si="1"/>
        <v>9.5622689722922611E-3</v>
      </c>
      <c r="O41" s="9">
        <f t="shared" si="2"/>
        <v>1.2120544646853845E-2</v>
      </c>
    </row>
    <row r="42" spans="1:15" x14ac:dyDescent="0.25">
      <c r="A42" t="s">
        <v>10</v>
      </c>
      <c r="B42" t="s">
        <v>204</v>
      </c>
      <c r="C42" t="s">
        <v>205</v>
      </c>
      <c r="D42" t="s">
        <v>206</v>
      </c>
      <c r="E42" t="s">
        <v>207</v>
      </c>
      <c r="F42" s="6">
        <v>4154.1109999999999</v>
      </c>
      <c r="G42" s="6">
        <v>4255.3519999999999</v>
      </c>
      <c r="H42" s="6">
        <v>4385.03</v>
      </c>
      <c r="I42" s="6">
        <v>4478.8959999999997</v>
      </c>
      <c r="J42" s="6">
        <v>4569.3950000000004</v>
      </c>
      <c r="K42" s="9">
        <f t="shared" ref="K42" si="3">(G42-F42)/F42</f>
        <v>2.4371279438609124E-2</v>
      </c>
      <c r="L42" s="9">
        <f t="shared" ref="L42" si="4">(H42-G42)/G42</f>
        <v>3.0474094739988581E-2</v>
      </c>
      <c r="M42" s="9">
        <f t="shared" ref="M42" si="5">(I42-H42)/H42</f>
        <v>2.1406010905284569E-2</v>
      </c>
      <c r="N42" s="9">
        <f t="shared" ref="N42" si="6">(J42-I42)/I42</f>
        <v>2.0205648892048556E-2</v>
      </c>
      <c r="O42" s="9">
        <f t="shared" ref="O42" si="7">AVERAGE(K42:N42)</f>
        <v>2.4114258493982708E-2</v>
      </c>
    </row>
    <row r="43" spans="1:15" x14ac:dyDescent="0.25">
      <c r="A43" t="s">
        <v>325</v>
      </c>
      <c r="B43" t="s">
        <v>204</v>
      </c>
      <c r="C43" t="s">
        <v>205</v>
      </c>
      <c r="D43" t="s">
        <v>206</v>
      </c>
      <c r="E43" t="s">
        <v>207</v>
      </c>
      <c r="F43" s="6">
        <v>3363706.4610000001</v>
      </c>
      <c r="G43" s="6">
        <v>3365681.2459999998</v>
      </c>
      <c r="H43" s="6">
        <v>3099407.923</v>
      </c>
      <c r="I43" s="6">
        <v>3065614.406</v>
      </c>
      <c r="J43" s="6">
        <v>2853564.821</v>
      </c>
      <c r="K43" s="9">
        <f t="shared" si="1"/>
        <v>5.8708600851353635E-4</v>
      </c>
      <c r="L43" s="9">
        <f t="shared" si="1"/>
        <v>-7.9114242715782088E-2</v>
      </c>
      <c r="M43" s="9">
        <f t="shared" si="1"/>
        <v>-1.0903216949671581E-2</v>
      </c>
      <c r="N43" s="9">
        <f t="shared" si="1"/>
        <v>-6.9170338117206756E-2</v>
      </c>
      <c r="O43" s="9">
        <f t="shared" si="2"/>
        <v>-3.9650177943536723E-2</v>
      </c>
    </row>
    <row r="44" spans="1:15" x14ac:dyDescent="0.25">
      <c r="A44" t="s">
        <v>326</v>
      </c>
      <c r="B44" t="s">
        <v>204</v>
      </c>
      <c r="C44" t="s">
        <v>205</v>
      </c>
      <c r="D44" t="s">
        <v>206</v>
      </c>
      <c r="E44" t="s">
        <v>207</v>
      </c>
      <c r="F44" s="6">
        <v>40994.872000000003</v>
      </c>
      <c r="G44" s="6">
        <v>40754.120999999999</v>
      </c>
      <c r="H44" s="6">
        <v>42352.504000000001</v>
      </c>
      <c r="I44" s="6">
        <v>43434.949000000001</v>
      </c>
      <c r="J44" s="6">
        <v>45177.273999999998</v>
      </c>
      <c r="K44" s="9">
        <f t="shared" si="1"/>
        <v>-5.8727101282327167E-3</v>
      </c>
      <c r="L44" s="9">
        <f t="shared" si="1"/>
        <v>3.9220156410685478E-2</v>
      </c>
      <c r="M44" s="9">
        <f t="shared" si="1"/>
        <v>2.5557992981949773E-2</v>
      </c>
      <c r="N44" s="9">
        <f t="shared" si="1"/>
        <v>4.0113434920805296E-2</v>
      </c>
      <c r="O44" s="9">
        <f t="shared" si="2"/>
        <v>2.4754718546301957E-2</v>
      </c>
    </row>
    <row r="45" spans="1:15" x14ac:dyDescent="0.25">
      <c r="A45" t="s">
        <v>52</v>
      </c>
      <c r="B45" t="s">
        <v>204</v>
      </c>
      <c r="C45" t="s">
        <v>205</v>
      </c>
      <c r="D45" t="s">
        <v>206</v>
      </c>
      <c r="E45" t="s">
        <v>207</v>
      </c>
      <c r="F45" s="6">
        <v>20747.431</v>
      </c>
      <c r="G45" s="6">
        <v>21604.723000000002</v>
      </c>
      <c r="H45" s="6">
        <v>22798.071</v>
      </c>
      <c r="I45" s="6">
        <v>24018.714</v>
      </c>
      <c r="J45" s="6">
        <v>25203.502</v>
      </c>
      <c r="K45" s="9">
        <f t="shared" si="1"/>
        <v>4.1320392871772957E-2</v>
      </c>
      <c r="L45" s="9">
        <f t="shared" si="1"/>
        <v>5.5235514938099327E-2</v>
      </c>
      <c r="M45" s="9">
        <f t="shared" si="1"/>
        <v>5.3541503577210547E-2</v>
      </c>
      <c r="N45" s="9">
        <f t="shared" si="1"/>
        <v>4.9327703389948373E-2</v>
      </c>
      <c r="O45" s="9">
        <f t="shared" si="2"/>
        <v>4.9856278694257801E-2</v>
      </c>
    </row>
    <row r="46" spans="1:15" x14ac:dyDescent="0.25">
      <c r="A46" t="s">
        <v>327</v>
      </c>
      <c r="B46" t="s">
        <v>204</v>
      </c>
      <c r="C46" t="s">
        <v>205</v>
      </c>
      <c r="D46" t="s">
        <v>206</v>
      </c>
      <c r="E46" t="s">
        <v>207</v>
      </c>
      <c r="F46" s="6">
        <v>9291.1479999999992</v>
      </c>
      <c r="G46" s="6">
        <v>11063.736999999999</v>
      </c>
      <c r="H46" s="6">
        <v>11825.253000000001</v>
      </c>
      <c r="I46" s="6">
        <v>12185.317999999999</v>
      </c>
      <c r="J46" s="6">
        <v>12426.412</v>
      </c>
      <c r="K46" s="9">
        <f t="shared" si="1"/>
        <v>0.19078255991616969</v>
      </c>
      <c r="L46" s="9">
        <f t="shared" si="1"/>
        <v>6.8829908013901764E-2</v>
      </c>
      <c r="M46" s="9">
        <f t="shared" si="1"/>
        <v>3.0448819995648184E-2</v>
      </c>
      <c r="N46" s="9">
        <f t="shared" si="1"/>
        <v>1.9785614130053971E-2</v>
      </c>
      <c r="O46" s="9">
        <f t="shared" si="2"/>
        <v>7.7461725513943397E-2</v>
      </c>
    </row>
    <row r="47" spans="1:15" x14ac:dyDescent="0.25">
      <c r="A47" t="s">
        <v>328</v>
      </c>
      <c r="B47" t="s">
        <v>204</v>
      </c>
      <c r="C47" t="s">
        <v>205</v>
      </c>
      <c r="D47" t="s">
        <v>206</v>
      </c>
      <c r="E47" t="s">
        <v>207</v>
      </c>
      <c r="F47" s="6">
        <v>2681732.1609999998</v>
      </c>
      <c r="G47" s="6">
        <v>2729275.28</v>
      </c>
      <c r="H47" s="6">
        <v>2735206.1269999999</v>
      </c>
      <c r="I47" s="6">
        <v>2759007.9249999998</v>
      </c>
      <c r="J47" s="6">
        <v>2775651.9339999999</v>
      </c>
      <c r="K47" s="9">
        <f t="shared" si="1"/>
        <v>1.7728511329882936E-2</v>
      </c>
      <c r="L47" s="9">
        <f t="shared" si="1"/>
        <v>2.1730482972754832E-3</v>
      </c>
      <c r="M47" s="9">
        <f t="shared" si="1"/>
        <v>8.7020125339167722E-3</v>
      </c>
      <c r="N47" s="9">
        <f t="shared" si="1"/>
        <v>6.0326064485661376E-3</v>
      </c>
      <c r="O47" s="9">
        <f t="shared" si="2"/>
        <v>8.6590446524103318E-3</v>
      </c>
    </row>
    <row r="48" spans="1:15" x14ac:dyDescent="0.25">
      <c r="A48" t="s">
        <v>329</v>
      </c>
      <c r="B48" t="s">
        <v>204</v>
      </c>
      <c r="C48" t="s">
        <v>205</v>
      </c>
      <c r="D48" t="s">
        <v>206</v>
      </c>
      <c r="E48" t="s">
        <v>207</v>
      </c>
      <c r="F48" s="6">
        <v>13827.646000000001</v>
      </c>
      <c r="G48" s="6">
        <v>15509.476000000001</v>
      </c>
      <c r="H48" s="6">
        <v>16510.182000000001</v>
      </c>
      <c r="I48" s="6">
        <v>18271.261999999999</v>
      </c>
      <c r="J48" s="6">
        <v>19367.498</v>
      </c>
      <c r="K48" s="9">
        <f t="shared" si="1"/>
        <v>0.12162807754841279</v>
      </c>
      <c r="L48" s="9">
        <f t="shared" si="1"/>
        <v>6.4522231440959074E-2</v>
      </c>
      <c r="M48" s="9">
        <f t="shared" si="1"/>
        <v>0.10666629840906648</v>
      </c>
      <c r="N48" s="9">
        <f t="shared" si="1"/>
        <v>5.9997826094333323E-2</v>
      </c>
      <c r="O48" s="9">
        <f t="shared" si="2"/>
        <v>8.820360837319291E-2</v>
      </c>
    </row>
    <row r="49" spans="1:15" x14ac:dyDescent="0.25">
      <c r="A49" t="s">
        <v>54</v>
      </c>
      <c r="B49" t="s">
        <v>204</v>
      </c>
      <c r="C49" t="s">
        <v>205</v>
      </c>
      <c r="D49" t="s">
        <v>206</v>
      </c>
      <c r="E49" t="s">
        <v>207</v>
      </c>
      <c r="F49" s="6">
        <v>5368.9809999999998</v>
      </c>
      <c r="G49" s="6">
        <v>5467.9269999999997</v>
      </c>
      <c r="H49" s="6">
        <v>5532.3329999999996</v>
      </c>
      <c r="I49" s="6">
        <v>5738.2330000000002</v>
      </c>
      <c r="J49" s="6">
        <v>5860.8549999999996</v>
      </c>
      <c r="K49" s="9">
        <f t="shared" si="1"/>
        <v>1.8429195409706223E-2</v>
      </c>
      <c r="L49" s="9">
        <f t="shared" si="1"/>
        <v>1.1778869761794543E-2</v>
      </c>
      <c r="M49" s="9">
        <f t="shared" si="1"/>
        <v>3.7217571682688036E-2</v>
      </c>
      <c r="N49" s="9">
        <f t="shared" si="1"/>
        <v>2.1369296088185927E-2</v>
      </c>
      <c r="O49" s="9">
        <f t="shared" si="2"/>
        <v>2.2198733235593682E-2</v>
      </c>
    </row>
    <row r="50" spans="1:15" x14ac:dyDescent="0.25">
      <c r="A50" t="s">
        <v>330</v>
      </c>
      <c r="B50" t="s">
        <v>204</v>
      </c>
      <c r="C50" t="s">
        <v>205</v>
      </c>
      <c r="D50" t="s">
        <v>206</v>
      </c>
      <c r="E50" t="s">
        <v>207</v>
      </c>
      <c r="F50" s="6">
        <v>19757.238000000001</v>
      </c>
      <c r="G50" s="6">
        <v>21084.446</v>
      </c>
      <c r="H50" s="6">
        <v>21963.663</v>
      </c>
      <c r="I50" s="6">
        <v>22631.991000000002</v>
      </c>
      <c r="J50" s="6">
        <v>23386.995999999999</v>
      </c>
      <c r="K50" s="9">
        <f t="shared" si="1"/>
        <v>6.7175786413060296E-2</v>
      </c>
      <c r="L50" s="9">
        <f t="shared" si="1"/>
        <v>4.1699791400732114E-2</v>
      </c>
      <c r="M50" s="9">
        <f t="shared" si="1"/>
        <v>3.0428804157120848E-2</v>
      </c>
      <c r="N50" s="9">
        <f t="shared" si="1"/>
        <v>3.3360078660335156E-2</v>
      </c>
      <c r="O50" s="9">
        <f t="shared" si="2"/>
        <v>4.3166115157812109E-2</v>
      </c>
    </row>
    <row r="51" spans="1:15" x14ac:dyDescent="0.25">
      <c r="A51" t="s">
        <v>331</v>
      </c>
      <c r="B51" t="s">
        <v>204</v>
      </c>
      <c r="C51" t="s">
        <v>205</v>
      </c>
      <c r="D51" t="s">
        <v>206</v>
      </c>
      <c r="E51" t="s">
        <v>207</v>
      </c>
      <c r="F51" s="6">
        <v>31958.901999999998</v>
      </c>
      <c r="G51" s="6">
        <v>32825.167000000001</v>
      </c>
      <c r="H51" s="6">
        <v>33510.728000000003</v>
      </c>
      <c r="I51" s="6">
        <v>34264.046999999999</v>
      </c>
      <c r="J51" s="6">
        <v>35193.756999999998</v>
      </c>
      <c r="K51" s="9">
        <f t="shared" si="1"/>
        <v>2.7105593302298156E-2</v>
      </c>
      <c r="L51" s="9">
        <f t="shared" si="1"/>
        <v>2.0885225046989142E-2</v>
      </c>
      <c r="M51" s="9">
        <f t="shared" si="1"/>
        <v>2.2479935380693483E-2</v>
      </c>
      <c r="N51" s="9">
        <f t="shared" si="1"/>
        <v>2.7133689140690215E-2</v>
      </c>
      <c r="O51" s="9">
        <f t="shared" si="2"/>
        <v>2.4401110717667748E-2</v>
      </c>
    </row>
    <row r="52" spans="1:15" x14ac:dyDescent="0.25">
      <c r="A52" t="s">
        <v>332</v>
      </c>
      <c r="B52" t="s">
        <v>204</v>
      </c>
      <c r="C52" t="s">
        <v>205</v>
      </c>
      <c r="D52" t="s">
        <v>206</v>
      </c>
      <c r="E52" t="s">
        <v>207</v>
      </c>
      <c r="F52" s="6">
        <v>5208803.6459999997</v>
      </c>
      <c r="G52" s="6">
        <v>5283607.159</v>
      </c>
      <c r="H52" s="6">
        <v>5476487.3310000002</v>
      </c>
      <c r="I52" s="6">
        <v>5667400.8669999996</v>
      </c>
      <c r="J52" s="6">
        <v>5920970.7889999999</v>
      </c>
      <c r="K52" s="9">
        <f t="shared" si="1"/>
        <v>1.4360977699254259E-2</v>
      </c>
      <c r="L52" s="9">
        <f t="shared" si="1"/>
        <v>3.6505396066672309E-2</v>
      </c>
      <c r="M52" s="9">
        <f t="shared" si="1"/>
        <v>3.4860582059474753E-2</v>
      </c>
      <c r="N52" s="9">
        <f t="shared" si="1"/>
        <v>4.4741836328621269E-2</v>
      </c>
      <c r="O52" s="9">
        <f t="shared" si="2"/>
        <v>3.261719803850565E-2</v>
      </c>
    </row>
    <row r="53" spans="1:15" x14ac:dyDescent="0.25">
      <c r="A53" t="s">
        <v>333</v>
      </c>
      <c r="B53" t="s">
        <v>204</v>
      </c>
      <c r="C53" t="s">
        <v>205</v>
      </c>
      <c r="D53" t="s">
        <v>206</v>
      </c>
      <c r="E53" t="s">
        <v>207</v>
      </c>
      <c r="F53" s="6">
        <v>2278733.5240000002</v>
      </c>
      <c r="G53" s="6">
        <v>3710825.4909999999</v>
      </c>
      <c r="H53" s="6">
        <v>4949082.9720000001</v>
      </c>
      <c r="I53" s="6">
        <v>7084105.7110000001</v>
      </c>
      <c r="J53" s="6">
        <v>7791467.0060000001</v>
      </c>
      <c r="K53" s="9">
        <f t="shared" si="1"/>
        <v>0.62845960351088404</v>
      </c>
      <c r="L53" s="9">
        <f t="shared" si="1"/>
        <v>0.33368787726698307</v>
      </c>
      <c r="M53" s="9">
        <f t="shared" si="1"/>
        <v>0.43139764499385724</v>
      </c>
      <c r="N53" s="9">
        <f t="shared" si="1"/>
        <v>9.9851883054431156E-2</v>
      </c>
      <c r="O53" s="9">
        <f t="shared" si="2"/>
        <v>0.37334925220653892</v>
      </c>
    </row>
    <row r="54" spans="1:15" x14ac:dyDescent="0.25">
      <c r="A54" t="s">
        <v>334</v>
      </c>
      <c r="B54" t="s">
        <v>204</v>
      </c>
      <c r="C54" t="s">
        <v>205</v>
      </c>
      <c r="D54" t="s">
        <v>206</v>
      </c>
      <c r="E54" t="s">
        <v>207</v>
      </c>
      <c r="F54" s="6">
        <v>51597.036</v>
      </c>
      <c r="G54" s="6">
        <v>50058.400000000001</v>
      </c>
      <c r="H54" s="6">
        <v>48475.786</v>
      </c>
      <c r="I54" s="6">
        <v>45825.739000000001</v>
      </c>
      <c r="J54" s="6">
        <v>44767.595000000001</v>
      </c>
      <c r="K54" s="9">
        <f t="shared" si="1"/>
        <v>-2.9820240061851588E-2</v>
      </c>
      <c r="L54" s="9">
        <f t="shared" si="1"/>
        <v>-3.1615353267383725E-2</v>
      </c>
      <c r="M54" s="9">
        <f t="shared" si="1"/>
        <v>-5.4667437470740522E-2</v>
      </c>
      <c r="N54" s="9">
        <f t="shared" si="1"/>
        <v>-2.3090604168980237E-2</v>
      </c>
      <c r="O54" s="9">
        <f t="shared" si="2"/>
        <v>-3.4798408742239016E-2</v>
      </c>
    </row>
    <row r="55" spans="1:15" x14ac:dyDescent="0.25">
      <c r="A55" t="s">
        <v>11</v>
      </c>
      <c r="B55" t="s">
        <v>204</v>
      </c>
      <c r="C55" t="s">
        <v>205</v>
      </c>
      <c r="D55" t="s">
        <v>206</v>
      </c>
      <c r="E55" t="s">
        <v>207</v>
      </c>
      <c r="F55" s="6">
        <v>22337.606</v>
      </c>
      <c r="G55" s="6">
        <v>22861.569</v>
      </c>
      <c r="H55" s="6">
        <v>23271.793000000001</v>
      </c>
      <c r="I55" s="6">
        <v>23693.345000000001</v>
      </c>
      <c r="J55" s="6">
        <v>24052.681</v>
      </c>
      <c r="K55" s="9">
        <f t="shared" si="1"/>
        <v>2.3456542299116555E-2</v>
      </c>
      <c r="L55" s="9">
        <f t="shared" si="1"/>
        <v>1.7943825290381514E-2</v>
      </c>
      <c r="M55" s="9">
        <f t="shared" si="1"/>
        <v>1.8114289689668505E-2</v>
      </c>
      <c r="N55" s="9">
        <f t="shared" si="1"/>
        <v>1.516611521083238E-2</v>
      </c>
      <c r="O55" s="9">
        <f t="shared" si="2"/>
        <v>1.8670193122499741E-2</v>
      </c>
    </row>
    <row r="56" spans="1:15" x14ac:dyDescent="0.25">
      <c r="A56" t="s">
        <v>335</v>
      </c>
      <c r="B56" t="s">
        <v>204</v>
      </c>
      <c r="C56" t="s">
        <v>205</v>
      </c>
      <c r="D56" t="s">
        <v>206</v>
      </c>
      <c r="E56" t="s">
        <v>207</v>
      </c>
      <c r="F56" s="6">
        <v>5756964.6670000004</v>
      </c>
      <c r="G56" s="6">
        <v>6028417.3779999996</v>
      </c>
      <c r="H56" s="6">
        <v>5983852.9170000004</v>
      </c>
      <c r="I56" s="6">
        <v>6023920.9179999996</v>
      </c>
      <c r="J56" s="6">
        <v>6127038.6529999999</v>
      </c>
      <c r="K56" s="9">
        <f t="shared" si="1"/>
        <v>4.715205437268305E-2</v>
      </c>
      <c r="L56" s="9">
        <f t="shared" si="1"/>
        <v>-7.3923980716119548E-3</v>
      </c>
      <c r="M56" s="9">
        <f t="shared" si="1"/>
        <v>6.6960203661033989E-3</v>
      </c>
      <c r="N56" s="9">
        <f t="shared" si="1"/>
        <v>1.7118042617703624E-2</v>
      </c>
      <c r="O56" s="9">
        <f t="shared" si="2"/>
        <v>1.589342982121953E-2</v>
      </c>
    </row>
    <row r="57" spans="1:15" x14ac:dyDescent="0.25">
      <c r="A57" t="s">
        <v>336</v>
      </c>
      <c r="B57" t="s">
        <v>204</v>
      </c>
      <c r="C57" t="s">
        <v>205</v>
      </c>
      <c r="D57" t="s">
        <v>206</v>
      </c>
      <c r="E57" t="s">
        <v>207</v>
      </c>
      <c r="F57" s="6">
        <v>106722.33500000001</v>
      </c>
      <c r="G57" s="6">
        <v>114064.465</v>
      </c>
      <c r="H57" s="6">
        <v>123549.26700000001</v>
      </c>
      <c r="I57" s="6">
        <v>130336.367</v>
      </c>
      <c r="J57" s="6">
        <v>137187.959</v>
      </c>
      <c r="K57" s="9">
        <f t="shared" si="1"/>
        <v>6.879656446797186E-2</v>
      </c>
      <c r="L57" s="9">
        <f t="shared" si="1"/>
        <v>8.3152995983455588E-2</v>
      </c>
      <c r="M57" s="9">
        <f t="shared" si="1"/>
        <v>5.4934360719436651E-2</v>
      </c>
      <c r="N57" s="9">
        <f t="shared" si="1"/>
        <v>5.2568535994255573E-2</v>
      </c>
      <c r="O57" s="9">
        <f t="shared" si="2"/>
        <v>6.4863114291279916E-2</v>
      </c>
    </row>
    <row r="58" spans="1:15" x14ac:dyDescent="0.25">
      <c r="A58" t="s">
        <v>337</v>
      </c>
      <c r="B58" t="s">
        <v>204</v>
      </c>
      <c r="C58" t="s">
        <v>205</v>
      </c>
      <c r="D58" t="s">
        <v>206</v>
      </c>
      <c r="E58" t="s">
        <v>207</v>
      </c>
      <c r="F58" s="6">
        <v>40780747.995999999</v>
      </c>
      <c r="G58" s="6">
        <v>42471445.751000002</v>
      </c>
      <c r="H58" s="6">
        <v>44139373.056999996</v>
      </c>
      <c r="I58" s="6">
        <v>45881063.039999999</v>
      </c>
      <c r="J58" s="6">
        <v>47537338.082000002</v>
      </c>
      <c r="K58" s="9">
        <f t="shared" si="1"/>
        <v>4.1458233065412034E-2</v>
      </c>
      <c r="L58" s="9">
        <f t="shared" si="1"/>
        <v>3.9271733667336307E-2</v>
      </c>
      <c r="M58" s="9">
        <f t="shared" si="1"/>
        <v>3.9458874523452044E-2</v>
      </c>
      <c r="N58" s="9">
        <f t="shared" si="1"/>
        <v>3.6099317065867248E-2</v>
      </c>
      <c r="O58" s="9">
        <f t="shared" si="2"/>
        <v>3.9072039580516908E-2</v>
      </c>
    </row>
    <row r="59" spans="1:15" x14ac:dyDescent="0.25">
      <c r="A59" t="s">
        <v>338</v>
      </c>
      <c r="B59" t="s">
        <v>204</v>
      </c>
      <c r="C59" t="s">
        <v>205</v>
      </c>
      <c r="D59" t="s">
        <v>206</v>
      </c>
      <c r="E59" t="s">
        <v>207</v>
      </c>
      <c r="F59" s="6">
        <v>181359395.634</v>
      </c>
      <c r="G59" s="6">
        <v>186326542.01899999</v>
      </c>
      <c r="H59" s="6">
        <v>193770805.745</v>
      </c>
      <c r="I59" s="6">
        <v>198508259.664</v>
      </c>
      <c r="J59" s="6">
        <v>197134294.11300001</v>
      </c>
      <c r="K59" s="9">
        <f t="shared" si="1"/>
        <v>2.7388414962653217E-2</v>
      </c>
      <c r="L59" s="9">
        <f t="shared" si="1"/>
        <v>3.995278206387208E-2</v>
      </c>
      <c r="M59" s="9">
        <f t="shared" si="1"/>
        <v>2.4448749649286335E-2</v>
      </c>
      <c r="N59" s="9">
        <f t="shared" si="1"/>
        <v>-6.9214528066771988E-3</v>
      </c>
      <c r="O59" s="9">
        <f t="shared" si="2"/>
        <v>2.1217123467283612E-2</v>
      </c>
    </row>
    <row r="60" spans="1:15" x14ac:dyDescent="0.25">
      <c r="A60" t="s">
        <v>339</v>
      </c>
      <c r="B60" t="s">
        <v>204</v>
      </c>
      <c r="C60" t="s">
        <v>205</v>
      </c>
      <c r="D60" t="s">
        <v>206</v>
      </c>
      <c r="E60" t="s">
        <v>207</v>
      </c>
      <c r="F60" s="6">
        <v>4834024.591</v>
      </c>
      <c r="G60" s="6">
        <v>5076442.26</v>
      </c>
      <c r="H60" s="6">
        <v>4996018.5690000001</v>
      </c>
      <c r="I60" s="6">
        <v>4889702.8609999996</v>
      </c>
      <c r="J60" s="6">
        <v>4699202.0590000004</v>
      </c>
      <c r="K60" s="9">
        <f t="shared" si="1"/>
        <v>5.0148207655238995E-2</v>
      </c>
      <c r="L60" s="9">
        <f t="shared" si="1"/>
        <v>-1.5842530433902668E-2</v>
      </c>
      <c r="M60" s="9">
        <f t="shared" si="1"/>
        <v>-2.1280086639325811E-2</v>
      </c>
      <c r="N60" s="9">
        <f t="shared" si="1"/>
        <v>-3.8959586587443404E-2</v>
      </c>
      <c r="O60" s="9">
        <f t="shared" si="2"/>
        <v>-6.483499001358221E-3</v>
      </c>
    </row>
    <row r="61" spans="1:15" x14ac:dyDescent="0.25">
      <c r="A61" t="s">
        <v>340</v>
      </c>
      <c r="B61" t="s">
        <v>204</v>
      </c>
      <c r="C61" t="s">
        <v>205</v>
      </c>
      <c r="D61" t="s">
        <v>206</v>
      </c>
      <c r="E61" t="s">
        <v>207</v>
      </c>
      <c r="F61" s="6">
        <v>268550.86</v>
      </c>
      <c r="G61" s="6">
        <v>282251.87300000002</v>
      </c>
      <c r="H61" s="6">
        <v>289274.16200000001</v>
      </c>
      <c r="I61" s="6">
        <v>286633.55499999999</v>
      </c>
      <c r="J61" s="6">
        <v>292319.96999999997</v>
      </c>
      <c r="K61" s="9">
        <f t="shared" si="1"/>
        <v>5.1018317349644814E-2</v>
      </c>
      <c r="L61" s="9">
        <f t="shared" si="1"/>
        <v>2.4879512491312997E-2</v>
      </c>
      <c r="M61" s="9">
        <f t="shared" si="1"/>
        <v>-9.1283887290286858E-3</v>
      </c>
      <c r="N61" s="9">
        <f t="shared" si="1"/>
        <v>1.9838622871631267E-2</v>
      </c>
      <c r="O61" s="9">
        <f t="shared" si="2"/>
        <v>2.1652015995890096E-2</v>
      </c>
    </row>
    <row r="62" spans="1:15" x14ac:dyDescent="0.25">
      <c r="A62" t="s">
        <v>12</v>
      </c>
      <c r="B62" t="s">
        <v>204</v>
      </c>
      <c r="C62" t="s">
        <v>205</v>
      </c>
      <c r="D62" t="s">
        <v>206</v>
      </c>
      <c r="E62" t="s">
        <v>207</v>
      </c>
      <c r="F62" s="6">
        <v>2767.7489999999998</v>
      </c>
      <c r="G62" s="6">
        <v>2800.39</v>
      </c>
      <c r="H62" s="6">
        <v>2874.2910000000002</v>
      </c>
      <c r="I62" s="6">
        <v>2933.442</v>
      </c>
      <c r="J62" s="6">
        <v>2994.6680000000001</v>
      </c>
      <c r="K62" s="9">
        <f t="shared" ref="K62" si="8">(G62-F62)/F62</f>
        <v>1.1793338196491112E-2</v>
      </c>
      <c r="L62" s="9">
        <f t="shared" ref="L62" si="9">(H62-G62)/G62</f>
        <v>2.6389538599980823E-2</v>
      </c>
      <c r="M62" s="9">
        <f t="shared" ref="M62" si="10">(I62-H62)/H62</f>
        <v>2.0579335912751993E-2</v>
      </c>
      <c r="N62" s="9">
        <f t="shared" ref="N62" si="11">(J62-I62)/I62</f>
        <v>2.0871726797393679E-2</v>
      </c>
      <c r="O62" s="9">
        <f t="shared" ref="O62" si="12">AVERAGE(K62:N62)</f>
        <v>1.9908484876654399E-2</v>
      </c>
    </row>
    <row r="63" spans="1:15" x14ac:dyDescent="0.25">
      <c r="A63" t="s">
        <v>341</v>
      </c>
      <c r="B63" t="s">
        <v>204</v>
      </c>
      <c r="C63" t="s">
        <v>205</v>
      </c>
      <c r="D63" t="s">
        <v>206</v>
      </c>
      <c r="E63" t="s">
        <v>207</v>
      </c>
      <c r="F63" s="6">
        <v>786582.99199999997</v>
      </c>
      <c r="G63" s="6">
        <v>785542.84499999997</v>
      </c>
      <c r="H63" s="6">
        <v>814597.27399999998</v>
      </c>
      <c r="I63" s="6">
        <v>843634.38699999999</v>
      </c>
      <c r="J63" s="6">
        <v>875181.18299999996</v>
      </c>
      <c r="K63" s="9">
        <f t="shared" ref="K63:N117" si="13">(G63-F63)/F63</f>
        <v>-1.322361417140834E-3</v>
      </c>
      <c r="L63" s="9">
        <f t="shared" si="13"/>
        <v>3.6986434520958567E-2</v>
      </c>
      <c r="M63" s="9">
        <f t="shared" si="13"/>
        <v>3.5645973693744538E-2</v>
      </c>
      <c r="N63" s="9">
        <f t="shared" si="13"/>
        <v>3.7393919079308433E-2</v>
      </c>
      <c r="O63" s="9">
        <f t="shared" si="2"/>
        <v>2.7175991469217675E-2</v>
      </c>
    </row>
    <row r="64" spans="1:15" x14ac:dyDescent="0.25">
      <c r="A64" t="s">
        <v>342</v>
      </c>
      <c r="B64" t="s">
        <v>204</v>
      </c>
      <c r="C64" t="s">
        <v>205</v>
      </c>
      <c r="D64" t="s">
        <v>206</v>
      </c>
      <c r="E64" t="s">
        <v>207</v>
      </c>
      <c r="F64" s="6">
        <v>2748.4189999999999</v>
      </c>
      <c r="G64" s="6">
        <v>2827.692</v>
      </c>
      <c r="H64" s="6">
        <v>2855.9920000000002</v>
      </c>
      <c r="I64" s="6">
        <v>2960.953</v>
      </c>
      <c r="J64" s="6">
        <v>3029.3180000000002</v>
      </c>
      <c r="K64" s="9">
        <f t="shared" si="13"/>
        <v>2.8843127630830721E-2</v>
      </c>
      <c r="L64" s="9">
        <f t="shared" si="13"/>
        <v>1.000816213364121E-2</v>
      </c>
      <c r="M64" s="9">
        <f t="shared" si="13"/>
        <v>3.675115336457517E-2</v>
      </c>
      <c r="N64" s="9">
        <f t="shared" si="13"/>
        <v>2.3088850110082881E-2</v>
      </c>
      <c r="O64" s="9">
        <f t="shared" ref="O64:O121" si="14">AVERAGE(K64:N64)</f>
        <v>2.4672823309782495E-2</v>
      </c>
    </row>
    <row r="65" spans="1:15" x14ac:dyDescent="0.25">
      <c r="A65" t="s">
        <v>91</v>
      </c>
      <c r="B65" t="s">
        <v>204</v>
      </c>
      <c r="C65" t="s">
        <v>205</v>
      </c>
      <c r="D65" t="s">
        <v>206</v>
      </c>
      <c r="E65" t="s">
        <v>207</v>
      </c>
      <c r="F65" s="6">
        <v>4391.0649999999996</v>
      </c>
      <c r="G65" s="6">
        <v>4625.6959999999999</v>
      </c>
      <c r="H65" s="6">
        <v>4863.5860000000002</v>
      </c>
      <c r="I65" s="6">
        <v>5130.9870000000001</v>
      </c>
      <c r="J65" s="6">
        <v>5368.4369999999999</v>
      </c>
      <c r="K65" s="9">
        <f t="shared" si="13"/>
        <v>5.3433734185214826E-2</v>
      </c>
      <c r="L65" s="9">
        <f t="shared" si="13"/>
        <v>5.1427936466209696E-2</v>
      </c>
      <c r="M65" s="9">
        <f t="shared" si="13"/>
        <v>5.4980214187638467E-2</v>
      </c>
      <c r="N65" s="9">
        <f t="shared" si="13"/>
        <v>4.627764599676433E-2</v>
      </c>
      <c r="O65" s="9">
        <f t="shared" si="14"/>
        <v>5.1529882708956823E-2</v>
      </c>
    </row>
    <row r="66" spans="1:15" x14ac:dyDescent="0.25">
      <c r="A66" t="s">
        <v>343</v>
      </c>
      <c r="B66" t="s">
        <v>204</v>
      </c>
      <c r="C66" t="s">
        <v>205</v>
      </c>
      <c r="D66" t="s">
        <v>206</v>
      </c>
      <c r="E66" t="s">
        <v>207</v>
      </c>
      <c r="F66" s="6">
        <v>9404.8709999999992</v>
      </c>
      <c r="G66" s="6">
        <v>8758.2150000000001</v>
      </c>
      <c r="H66" s="6">
        <v>8233.7610000000004</v>
      </c>
      <c r="I66" s="6">
        <v>7845.9830000000002</v>
      </c>
      <c r="J66" s="6">
        <v>7835.6729999999998</v>
      </c>
      <c r="K66" s="9">
        <f t="shared" si="13"/>
        <v>-6.8757561905952683E-2</v>
      </c>
      <c r="L66" s="9">
        <f t="shared" si="13"/>
        <v>-5.9881379938720357E-2</v>
      </c>
      <c r="M66" s="9">
        <f t="shared" si="13"/>
        <v>-4.7096096182534353E-2</v>
      </c>
      <c r="N66" s="9">
        <f t="shared" si="13"/>
        <v>-1.3140482205990505E-3</v>
      </c>
      <c r="O66" s="9">
        <f t="shared" si="14"/>
        <v>-4.4262271561951609E-2</v>
      </c>
    </row>
    <row r="67" spans="1:15" x14ac:dyDescent="0.25">
      <c r="A67" t="s">
        <v>344</v>
      </c>
      <c r="B67" t="s">
        <v>204</v>
      </c>
      <c r="C67" t="s">
        <v>205</v>
      </c>
      <c r="D67" t="s">
        <v>206</v>
      </c>
      <c r="E67" t="s">
        <v>207</v>
      </c>
      <c r="F67" s="6">
        <v>27474.495999999999</v>
      </c>
      <c r="G67" s="6">
        <v>29319.472000000002</v>
      </c>
      <c r="H67" s="6">
        <v>31333.726999999999</v>
      </c>
      <c r="I67" s="6">
        <v>33460.146999999997</v>
      </c>
      <c r="J67" s="6">
        <v>35004.487999999998</v>
      </c>
      <c r="K67" s="9">
        <f t="shared" si="13"/>
        <v>6.7152314641185859E-2</v>
      </c>
      <c r="L67" s="9">
        <f t="shared" si="13"/>
        <v>6.870024808086575E-2</v>
      </c>
      <c r="M67" s="9">
        <f t="shared" si="13"/>
        <v>6.7863615458192972E-2</v>
      </c>
      <c r="N67" s="9">
        <f t="shared" si="13"/>
        <v>4.615463883048692E-2</v>
      </c>
      <c r="O67" s="9">
        <f t="shared" si="14"/>
        <v>6.2467704252682874E-2</v>
      </c>
    </row>
    <row r="68" spans="1:15" x14ac:dyDescent="0.25">
      <c r="A68" t="s">
        <v>345</v>
      </c>
      <c r="B68" t="s">
        <v>204</v>
      </c>
      <c r="C68" t="s">
        <v>205</v>
      </c>
      <c r="D68" t="s">
        <v>206</v>
      </c>
      <c r="E68" t="s">
        <v>207</v>
      </c>
      <c r="F68" s="6">
        <v>17716201.416000001</v>
      </c>
      <c r="G68" s="6">
        <v>17989421.381000001</v>
      </c>
      <c r="H68" s="6">
        <v>18389184.140000001</v>
      </c>
      <c r="I68" s="6">
        <v>18921198.070999999</v>
      </c>
      <c r="J68" s="6">
        <v>19143927.993999999</v>
      </c>
      <c r="K68" s="9">
        <f t="shared" si="13"/>
        <v>1.5422039893565852E-2</v>
      </c>
      <c r="L68" s="9">
        <f t="shared" si="13"/>
        <v>2.2222102119538959E-2</v>
      </c>
      <c r="M68" s="9">
        <f t="shared" si="13"/>
        <v>2.8930806660572055E-2</v>
      </c>
      <c r="N68" s="9">
        <f t="shared" si="13"/>
        <v>1.1771449258351798E-2</v>
      </c>
      <c r="O68" s="9">
        <f t="shared" si="14"/>
        <v>1.9586599483007169E-2</v>
      </c>
    </row>
    <row r="69" spans="1:15" x14ac:dyDescent="0.25">
      <c r="A69" t="s">
        <v>346</v>
      </c>
      <c r="B69" t="s">
        <v>204</v>
      </c>
      <c r="C69" t="s">
        <v>205</v>
      </c>
      <c r="D69" t="s">
        <v>206</v>
      </c>
      <c r="E69" t="s">
        <v>207</v>
      </c>
      <c r="F69" s="6">
        <v>9611.8870000000006</v>
      </c>
      <c r="G69" s="6">
        <v>9684.6810000000005</v>
      </c>
      <c r="H69" s="6">
        <v>9758.1990000000005</v>
      </c>
      <c r="I69" s="6">
        <v>9893.9580000000005</v>
      </c>
      <c r="J69" s="6">
        <v>9923.7909999999993</v>
      </c>
      <c r="K69" s="9">
        <f t="shared" si="13"/>
        <v>7.5733308142303234E-3</v>
      </c>
      <c r="L69" s="9">
        <f t="shared" si="13"/>
        <v>7.5911638184055852E-3</v>
      </c>
      <c r="M69" s="9">
        <f t="shared" si="13"/>
        <v>1.3912300825183008E-2</v>
      </c>
      <c r="N69" s="9">
        <f t="shared" si="13"/>
        <v>3.0152745746443149E-3</v>
      </c>
      <c r="O69" s="9">
        <f t="shared" si="14"/>
        <v>8.0230175081158085E-3</v>
      </c>
    </row>
    <row r="70" spans="1:15" x14ac:dyDescent="0.25">
      <c r="A70" t="s">
        <v>56</v>
      </c>
      <c r="B70" t="s">
        <v>204</v>
      </c>
      <c r="C70" t="s">
        <v>205</v>
      </c>
      <c r="D70" t="s">
        <v>206</v>
      </c>
      <c r="E70" t="s">
        <v>207</v>
      </c>
      <c r="F70">
        <v>625.94100000000003</v>
      </c>
      <c r="G70">
        <v>640.59400000000005</v>
      </c>
      <c r="H70">
        <v>654.31299999999999</v>
      </c>
      <c r="I70">
        <v>669.93299999999999</v>
      </c>
      <c r="J70">
        <v>689.42899999999997</v>
      </c>
      <c r="K70" s="9">
        <f t="shared" si="13"/>
        <v>2.3409554574632466E-2</v>
      </c>
      <c r="L70" s="9">
        <f t="shared" si="13"/>
        <v>2.1416060718645408E-2</v>
      </c>
      <c r="M70" s="9">
        <f t="shared" si="13"/>
        <v>2.3872366894743043E-2</v>
      </c>
      <c r="N70" s="9">
        <f t="shared" si="13"/>
        <v>2.9101417604446983E-2</v>
      </c>
      <c r="O70" s="9">
        <f t="shared" si="14"/>
        <v>2.4449849948116976E-2</v>
      </c>
    </row>
    <row r="71" spans="1:15" x14ac:dyDescent="0.25">
      <c r="A71" t="s">
        <v>347</v>
      </c>
      <c r="B71" t="s">
        <v>204</v>
      </c>
      <c r="C71" t="s">
        <v>205</v>
      </c>
      <c r="D71" t="s">
        <v>206</v>
      </c>
      <c r="E71" t="s">
        <v>207</v>
      </c>
      <c r="F71" s="6">
        <v>12342.782999999999</v>
      </c>
      <c r="G71" s="6">
        <v>11212.255999999999</v>
      </c>
      <c r="H71" s="6">
        <v>12228.794</v>
      </c>
      <c r="I71" s="6">
        <v>12030.875</v>
      </c>
      <c r="J71" s="6">
        <v>13973.069</v>
      </c>
      <c r="K71" s="9">
        <f t="shared" si="13"/>
        <v>-9.1594172886293151E-2</v>
      </c>
      <c r="L71" s="9">
        <f t="shared" si="13"/>
        <v>9.0663110082395595E-2</v>
      </c>
      <c r="M71" s="9">
        <f t="shared" si="13"/>
        <v>-1.6184670377144293E-2</v>
      </c>
      <c r="N71" s="9">
        <f t="shared" si="13"/>
        <v>0.16143414340187223</v>
      </c>
      <c r="O71" s="9">
        <f t="shared" si="14"/>
        <v>3.6079602555207597E-2</v>
      </c>
    </row>
    <row r="72" spans="1:15" x14ac:dyDescent="0.25">
      <c r="A72" t="s">
        <v>57</v>
      </c>
      <c r="B72" t="s">
        <v>204</v>
      </c>
      <c r="C72" t="s">
        <v>205</v>
      </c>
      <c r="D72" t="s">
        <v>206</v>
      </c>
      <c r="E72" t="s">
        <v>207</v>
      </c>
      <c r="F72" s="6">
        <v>754635.68299999996</v>
      </c>
      <c r="G72" s="6">
        <v>764739.32700000005</v>
      </c>
      <c r="H72" s="6">
        <v>775327.56799999997</v>
      </c>
      <c r="I72" s="6">
        <v>786039.429</v>
      </c>
      <c r="J72" s="6">
        <v>794910.86100000003</v>
      </c>
      <c r="K72" s="9">
        <f t="shared" si="13"/>
        <v>1.3388770538697265E-2</v>
      </c>
      <c r="L72" s="9">
        <f t="shared" si="13"/>
        <v>1.3845555768050518E-2</v>
      </c>
      <c r="M72" s="9">
        <f t="shared" si="13"/>
        <v>1.3815916577856076E-2</v>
      </c>
      <c r="N72" s="9">
        <f t="shared" si="13"/>
        <v>1.1286242995833267E-2</v>
      </c>
      <c r="O72" s="9">
        <f t="shared" si="14"/>
        <v>1.3084121470109282E-2</v>
      </c>
    </row>
    <row r="73" spans="1:15" x14ac:dyDescent="0.25">
      <c r="A73" t="s">
        <v>287</v>
      </c>
      <c r="B73" t="s">
        <v>204</v>
      </c>
      <c r="C73" t="s">
        <v>205</v>
      </c>
      <c r="D73" t="s">
        <v>206</v>
      </c>
      <c r="E73" t="s">
        <v>207</v>
      </c>
      <c r="F73" s="6">
        <v>353606.47200000001</v>
      </c>
      <c r="G73" s="6">
        <v>346873.63400000002</v>
      </c>
      <c r="H73" s="6">
        <v>343544.005</v>
      </c>
      <c r="I73" s="6">
        <v>339937.59399999998</v>
      </c>
      <c r="J73" s="6">
        <v>341986.20699999999</v>
      </c>
      <c r="K73" s="9">
        <f t="shared" si="13"/>
        <v>-1.9040482946816619E-2</v>
      </c>
      <c r="L73" s="9">
        <f t="shared" si="13"/>
        <v>-9.5989682513604232E-3</v>
      </c>
      <c r="M73" s="9">
        <f t="shared" si="13"/>
        <v>-1.0497668268145218E-2</v>
      </c>
      <c r="N73" s="9">
        <f t="shared" si="13"/>
        <v>6.0264384880008657E-3</v>
      </c>
      <c r="O73" s="9">
        <f t="shared" si="14"/>
        <v>-8.2776702445803482E-3</v>
      </c>
    </row>
    <row r="74" spans="1:15" x14ac:dyDescent="0.25">
      <c r="A74" t="s">
        <v>348</v>
      </c>
      <c r="B74" t="s">
        <v>204</v>
      </c>
      <c r="C74" t="s">
        <v>205</v>
      </c>
      <c r="D74" t="s">
        <v>206</v>
      </c>
      <c r="E74" t="s">
        <v>207</v>
      </c>
      <c r="F74" s="6">
        <v>42696.523999999998</v>
      </c>
      <c r="G74" s="6">
        <v>46372.027000000002</v>
      </c>
      <c r="H74" s="6">
        <v>47429.355000000003</v>
      </c>
      <c r="I74" s="6">
        <v>49257.171000000002</v>
      </c>
      <c r="J74" s="6">
        <v>50683.449000000001</v>
      </c>
      <c r="K74" s="9">
        <f t="shared" si="13"/>
        <v>8.608436134051578E-2</v>
      </c>
      <c r="L74" s="9">
        <f t="shared" si="13"/>
        <v>2.2800987327985498E-2</v>
      </c>
      <c r="M74" s="9">
        <f t="shared" si="13"/>
        <v>3.8537652472819817E-2</v>
      </c>
      <c r="N74" s="9">
        <f t="shared" si="13"/>
        <v>2.8955743317049174E-2</v>
      </c>
      <c r="O74" s="9">
        <f t="shared" si="14"/>
        <v>4.4094686114592566E-2</v>
      </c>
    </row>
    <row r="75" spans="1:15" x14ac:dyDescent="0.25">
      <c r="A75" t="s">
        <v>349</v>
      </c>
      <c r="B75" t="s">
        <v>204</v>
      </c>
      <c r="C75" t="s">
        <v>205</v>
      </c>
      <c r="D75" t="s">
        <v>206</v>
      </c>
      <c r="E75" t="s">
        <v>207</v>
      </c>
      <c r="F75" s="6">
        <v>211412.55100000001</v>
      </c>
      <c r="G75" s="6">
        <v>236670.546</v>
      </c>
      <c r="H75" s="6">
        <v>243765.35699999999</v>
      </c>
      <c r="I75" s="6">
        <v>252049.96799999999</v>
      </c>
      <c r="J75" s="6">
        <v>258968.389</v>
      </c>
      <c r="K75" s="9">
        <f t="shared" si="13"/>
        <v>0.11947254257387961</v>
      </c>
      <c r="L75" s="9">
        <f t="shared" si="13"/>
        <v>2.9977583268853348E-2</v>
      </c>
      <c r="M75" s="9">
        <f t="shared" si="13"/>
        <v>3.3986006469327819E-2</v>
      </c>
      <c r="N75" s="9">
        <f t="shared" si="13"/>
        <v>2.7448608920275692E-2</v>
      </c>
      <c r="O75" s="9">
        <f t="shared" si="14"/>
        <v>5.2721185308084118E-2</v>
      </c>
    </row>
    <row r="76" spans="1:15" x14ac:dyDescent="0.25">
      <c r="A76" t="s">
        <v>92</v>
      </c>
      <c r="B76" t="s">
        <v>204</v>
      </c>
      <c r="C76" t="s">
        <v>205</v>
      </c>
      <c r="D76" t="s">
        <v>206</v>
      </c>
      <c r="E76" t="s">
        <v>207</v>
      </c>
      <c r="F76" s="6">
        <v>251884.95</v>
      </c>
      <c r="G76" s="6">
        <v>252694.11600000001</v>
      </c>
      <c r="H76" s="6">
        <v>256512.943</v>
      </c>
      <c r="I76" s="6">
        <v>259586.58900000001</v>
      </c>
      <c r="J76" s="6">
        <v>263961.44500000001</v>
      </c>
      <c r="K76" s="9">
        <f t="shared" si="13"/>
        <v>3.2124428235986205E-3</v>
      </c>
      <c r="L76" s="9">
        <f t="shared" si="13"/>
        <v>1.5112449234868571E-2</v>
      </c>
      <c r="M76" s="9">
        <f t="shared" si="13"/>
        <v>1.1982420707714573E-2</v>
      </c>
      <c r="N76" s="9">
        <f t="shared" si="13"/>
        <v>1.6853166478488609E-2</v>
      </c>
      <c r="O76" s="9">
        <f t="shared" si="14"/>
        <v>1.1790119811167593E-2</v>
      </c>
    </row>
    <row r="77" spans="1:15" x14ac:dyDescent="0.25">
      <c r="A77" t="s">
        <v>350</v>
      </c>
      <c r="B77" t="s">
        <v>204</v>
      </c>
      <c r="C77" t="s">
        <v>205</v>
      </c>
      <c r="D77" t="s">
        <v>206</v>
      </c>
      <c r="E77" t="s">
        <v>207</v>
      </c>
      <c r="F77" s="6">
        <v>5270.7569999999996</v>
      </c>
      <c r="G77" s="6">
        <v>5339.3490000000002</v>
      </c>
      <c r="H77" s="6">
        <v>5257.1970000000001</v>
      </c>
      <c r="I77" s="6">
        <v>5686.0739999999996</v>
      </c>
      <c r="J77" s="6">
        <v>6136.6189999999997</v>
      </c>
      <c r="K77" s="9">
        <f t="shared" si="13"/>
        <v>1.3013690443327317E-2</v>
      </c>
      <c r="L77" s="9">
        <f t="shared" si="13"/>
        <v>-1.5386145389634587E-2</v>
      </c>
      <c r="M77" s="9">
        <f t="shared" si="13"/>
        <v>8.1579023955160798E-2</v>
      </c>
      <c r="N77" s="9">
        <f t="shared" si="13"/>
        <v>7.9236569907461654E-2</v>
      </c>
      <c r="O77" s="9">
        <f t="shared" si="14"/>
        <v>3.9610784729078793E-2</v>
      </c>
    </row>
    <row r="78" spans="1:15" x14ac:dyDescent="0.25">
      <c r="A78" t="s">
        <v>13</v>
      </c>
      <c r="B78" t="s">
        <v>204</v>
      </c>
      <c r="C78" t="s">
        <v>205</v>
      </c>
      <c r="D78" t="s">
        <v>206</v>
      </c>
      <c r="E78" t="s">
        <v>207</v>
      </c>
      <c r="F78" s="6">
        <v>18985.84</v>
      </c>
      <c r="G78" s="6">
        <v>19835.91</v>
      </c>
      <c r="H78" s="6">
        <v>20668.973999999998</v>
      </c>
      <c r="I78" s="6">
        <v>21142.885999999999</v>
      </c>
      <c r="J78" s="6">
        <v>21603.439999999999</v>
      </c>
      <c r="K78" s="9">
        <f t="shared" si="13"/>
        <v>4.4773894649907497E-2</v>
      </c>
      <c r="L78" s="9">
        <f t="shared" si="13"/>
        <v>4.1997770709788385E-2</v>
      </c>
      <c r="M78" s="9">
        <f t="shared" si="13"/>
        <v>2.2928665931845494E-2</v>
      </c>
      <c r="N78" s="9">
        <f t="shared" si="13"/>
        <v>2.1782929728704024E-2</v>
      </c>
      <c r="O78" s="9">
        <f t="shared" si="14"/>
        <v>3.2870815255061352E-2</v>
      </c>
    </row>
    <row r="79" spans="1:15" x14ac:dyDescent="0.25">
      <c r="A79" t="s">
        <v>351</v>
      </c>
      <c r="B79" t="s">
        <v>204</v>
      </c>
      <c r="C79" t="s">
        <v>205</v>
      </c>
      <c r="D79" t="s">
        <v>206</v>
      </c>
      <c r="E79" t="s">
        <v>207</v>
      </c>
      <c r="F79" s="6">
        <v>359705.22100000002</v>
      </c>
      <c r="G79" s="6">
        <v>391834.15700000001</v>
      </c>
      <c r="H79" s="6">
        <v>411666.3</v>
      </c>
      <c r="I79" s="6">
        <v>431705.34700000001</v>
      </c>
      <c r="J79" s="6">
        <v>445324.49800000002</v>
      </c>
      <c r="K79" s="9">
        <f t="shared" si="13"/>
        <v>8.9320182539135248E-2</v>
      </c>
      <c r="L79" s="9">
        <f t="shared" si="13"/>
        <v>5.061361457571955E-2</v>
      </c>
      <c r="M79" s="9">
        <f t="shared" si="13"/>
        <v>4.867789032038819E-2</v>
      </c>
      <c r="N79" s="9">
        <f t="shared" si="13"/>
        <v>3.1547329896750187E-2</v>
      </c>
      <c r="O79" s="9">
        <f t="shared" si="14"/>
        <v>5.5039754332998292E-2</v>
      </c>
    </row>
    <row r="80" spans="1:15" x14ac:dyDescent="0.25">
      <c r="A80" t="s">
        <v>352</v>
      </c>
      <c r="B80" t="s">
        <v>204</v>
      </c>
      <c r="C80" t="s">
        <v>205</v>
      </c>
      <c r="D80" t="s">
        <v>206</v>
      </c>
      <c r="E80" t="s">
        <v>207</v>
      </c>
      <c r="F80" s="6">
        <v>181456.79800000001</v>
      </c>
      <c r="G80" s="6">
        <v>186774.929</v>
      </c>
      <c r="H80" s="6">
        <v>191201.58799999999</v>
      </c>
      <c r="I80" s="6">
        <v>192311.307</v>
      </c>
      <c r="J80" s="6">
        <v>190238.56700000001</v>
      </c>
      <c r="K80" s="9">
        <f t="shared" si="13"/>
        <v>2.9307973350218567E-2</v>
      </c>
      <c r="L80" s="9">
        <f t="shared" si="13"/>
        <v>2.370049890368308E-2</v>
      </c>
      <c r="M80" s="9">
        <f t="shared" si="13"/>
        <v>5.8039214611544541E-3</v>
      </c>
      <c r="N80" s="9">
        <f t="shared" si="13"/>
        <v>-1.0778045411547178E-2</v>
      </c>
      <c r="O80" s="9">
        <f t="shared" si="14"/>
        <v>1.2008587075877231E-2</v>
      </c>
    </row>
    <row r="81" spans="1:15" x14ac:dyDescent="0.25">
      <c r="A81" t="s">
        <v>353</v>
      </c>
      <c r="B81" t="s">
        <v>204</v>
      </c>
      <c r="C81" t="s">
        <v>205</v>
      </c>
      <c r="D81" t="s">
        <v>206</v>
      </c>
      <c r="E81" t="s">
        <v>207</v>
      </c>
      <c r="F81" s="6">
        <v>2693.7109999999998</v>
      </c>
      <c r="G81" s="6">
        <v>2648.5149999999999</v>
      </c>
      <c r="H81" s="6">
        <v>2664.482</v>
      </c>
      <c r="I81" s="6">
        <v>2686.8670000000002</v>
      </c>
      <c r="J81" s="6">
        <v>2716.0210000000002</v>
      </c>
      <c r="K81" s="9">
        <f t="shared" si="13"/>
        <v>-1.6778340363906862E-2</v>
      </c>
      <c r="L81" s="9">
        <f t="shared" si="13"/>
        <v>6.0286613441872519E-3</v>
      </c>
      <c r="M81" s="9">
        <f t="shared" si="13"/>
        <v>8.401257730395708E-3</v>
      </c>
      <c r="N81" s="9">
        <f t="shared" si="13"/>
        <v>1.0850555684371424E-2</v>
      </c>
      <c r="O81" s="9">
        <f t="shared" si="14"/>
        <v>2.1255335987618806E-3</v>
      </c>
    </row>
    <row r="82" spans="1:15" x14ac:dyDescent="0.25">
      <c r="A82" t="s">
        <v>14</v>
      </c>
      <c r="B82" t="s">
        <v>204</v>
      </c>
      <c r="C82" t="s">
        <v>205</v>
      </c>
      <c r="D82" t="s">
        <v>206</v>
      </c>
      <c r="E82" t="s">
        <v>207</v>
      </c>
      <c r="F82" s="6">
        <v>5266.652</v>
      </c>
      <c r="G82" s="6">
        <v>5144.9660000000003</v>
      </c>
      <c r="H82" s="6">
        <v>5358.6949999999997</v>
      </c>
      <c r="I82" s="6">
        <v>5538.8130000000001</v>
      </c>
      <c r="J82" s="6">
        <v>5730.6819999999998</v>
      </c>
      <c r="K82" s="9">
        <f t="shared" si="13"/>
        <v>-2.3105001051901605E-2</v>
      </c>
      <c r="L82" s="9">
        <f t="shared" si="13"/>
        <v>4.1541382392031229E-2</v>
      </c>
      <c r="M82" s="9">
        <f t="shared" si="13"/>
        <v>3.3612288066404303E-2</v>
      </c>
      <c r="N82" s="9">
        <f t="shared" si="13"/>
        <v>3.464081564046298E-2</v>
      </c>
      <c r="O82" s="9">
        <f t="shared" si="14"/>
        <v>2.1672371261749226E-2</v>
      </c>
    </row>
    <row r="83" spans="1:15" x14ac:dyDescent="0.25">
      <c r="A83" t="s">
        <v>354</v>
      </c>
      <c r="B83" t="s">
        <v>204</v>
      </c>
      <c r="C83" t="s">
        <v>205</v>
      </c>
      <c r="D83" t="s">
        <v>206</v>
      </c>
      <c r="E83" t="s">
        <v>207</v>
      </c>
      <c r="F83" s="6">
        <v>7944911.5659999996</v>
      </c>
      <c r="G83" s="6">
        <v>8229852.0800000001</v>
      </c>
      <c r="H83" s="6">
        <v>8721637.034</v>
      </c>
      <c r="I83" s="6">
        <v>9042413.0040000007</v>
      </c>
      <c r="J83" s="6">
        <v>9485042.0309999995</v>
      </c>
      <c r="K83" s="9">
        <f t="shared" si="13"/>
        <v>3.5864529344718503E-2</v>
      </c>
      <c r="L83" s="9">
        <f t="shared" si="13"/>
        <v>5.975623245952677E-2</v>
      </c>
      <c r="M83" s="9">
        <f t="shared" si="13"/>
        <v>3.6779330388263518E-2</v>
      </c>
      <c r="N83" s="9">
        <f t="shared" si="13"/>
        <v>4.8950321866983684E-2</v>
      </c>
      <c r="O83" s="9">
        <f t="shared" si="14"/>
        <v>4.533760351487312E-2</v>
      </c>
    </row>
    <row r="84" spans="1:15" x14ac:dyDescent="0.25">
      <c r="A84" t="s">
        <v>93</v>
      </c>
      <c r="B84" t="s">
        <v>204</v>
      </c>
      <c r="C84" t="s">
        <v>205</v>
      </c>
      <c r="D84" t="s">
        <v>206</v>
      </c>
      <c r="E84" t="s">
        <v>207</v>
      </c>
      <c r="F84" s="6">
        <v>32352.794000000002</v>
      </c>
      <c r="G84" s="6">
        <v>32527.107</v>
      </c>
      <c r="H84" s="6">
        <v>33314.326999999997</v>
      </c>
      <c r="I84" s="6">
        <v>34055.737000000001</v>
      </c>
      <c r="J84" s="6">
        <v>35064.858</v>
      </c>
      <c r="K84" s="9">
        <f t="shared" si="13"/>
        <v>5.3878808735962113E-3</v>
      </c>
      <c r="L84" s="9">
        <f t="shared" si="13"/>
        <v>2.420196791556032E-2</v>
      </c>
      <c r="M84" s="9">
        <f t="shared" si="13"/>
        <v>2.2254989572504453E-2</v>
      </c>
      <c r="N84" s="9">
        <f t="shared" si="13"/>
        <v>2.9631453872221269E-2</v>
      </c>
      <c r="O84" s="9">
        <f t="shared" si="14"/>
        <v>2.0369073058470563E-2</v>
      </c>
    </row>
    <row r="85" spans="1:15" x14ac:dyDescent="0.25">
      <c r="A85" t="s">
        <v>355</v>
      </c>
      <c r="B85" t="s">
        <v>204</v>
      </c>
      <c r="C85" t="s">
        <v>205</v>
      </c>
      <c r="D85" t="s">
        <v>206</v>
      </c>
      <c r="E85" t="s">
        <v>207</v>
      </c>
      <c r="F85" s="6">
        <v>1370379.507</v>
      </c>
      <c r="G85" s="6">
        <v>1417295.389</v>
      </c>
      <c r="H85" s="6">
        <v>1423784.1270000001</v>
      </c>
      <c r="I85" s="6">
        <v>1400787.2679999999</v>
      </c>
      <c r="J85" s="6">
        <v>1420830.9140000001</v>
      </c>
      <c r="K85" s="9">
        <f t="shared" si="13"/>
        <v>3.4235685633322875E-2</v>
      </c>
      <c r="L85" s="9">
        <f t="shared" si="13"/>
        <v>4.5782537997095876E-3</v>
      </c>
      <c r="M85" s="9">
        <f t="shared" si="13"/>
        <v>-1.6151928205897306E-2</v>
      </c>
      <c r="N85" s="9">
        <f t="shared" si="13"/>
        <v>1.4308843646628707E-2</v>
      </c>
      <c r="O85" s="9">
        <f t="shared" si="14"/>
        <v>9.2427137184409661E-3</v>
      </c>
    </row>
    <row r="86" spans="1:15" x14ac:dyDescent="0.25">
      <c r="A86" t="s">
        <v>356</v>
      </c>
      <c r="B86" t="s">
        <v>204</v>
      </c>
      <c r="C86" t="s">
        <v>205</v>
      </c>
      <c r="D86" t="s">
        <v>206</v>
      </c>
      <c r="E86" t="s">
        <v>207</v>
      </c>
      <c r="F86" s="6">
        <v>49799.523999999998</v>
      </c>
      <c r="G86" s="6">
        <v>50988.112999999998</v>
      </c>
      <c r="H86" s="6">
        <v>51857.55</v>
      </c>
      <c r="I86" s="6">
        <v>52670.396999999997</v>
      </c>
      <c r="J86" s="6">
        <v>53598.697</v>
      </c>
      <c r="K86" s="9">
        <f t="shared" si="13"/>
        <v>2.3867477126889806E-2</v>
      </c>
      <c r="L86" s="9">
        <f t="shared" si="13"/>
        <v>1.7051758710898077E-2</v>
      </c>
      <c r="M86" s="9">
        <f t="shared" si="13"/>
        <v>1.5674612472050729E-2</v>
      </c>
      <c r="N86" s="9">
        <f t="shared" si="13"/>
        <v>1.7624701025131879E-2</v>
      </c>
      <c r="O86" s="9">
        <f t="shared" si="14"/>
        <v>1.8554637333742623E-2</v>
      </c>
    </row>
    <row r="87" spans="1:15" x14ac:dyDescent="0.25">
      <c r="A87" t="s">
        <v>357</v>
      </c>
      <c r="B87" t="s">
        <v>204</v>
      </c>
      <c r="C87" t="s">
        <v>205</v>
      </c>
      <c r="D87" t="s">
        <v>206</v>
      </c>
      <c r="E87" t="s">
        <v>207</v>
      </c>
      <c r="F87" s="6">
        <v>11259.08</v>
      </c>
      <c r="G87" s="6">
        <v>11369.186</v>
      </c>
      <c r="H87" s="6">
        <v>11223.224</v>
      </c>
      <c r="I87" s="6">
        <v>11201.653</v>
      </c>
      <c r="J87" s="6">
        <v>11201.282999999999</v>
      </c>
      <c r="K87" s="9">
        <f t="shared" si="13"/>
        <v>9.7793070126511016E-3</v>
      </c>
      <c r="L87" s="9">
        <f t="shared" si="13"/>
        <v>-1.2838386143036057E-2</v>
      </c>
      <c r="M87" s="9">
        <f t="shared" si="13"/>
        <v>-1.9219967453202318E-3</v>
      </c>
      <c r="N87" s="9">
        <f t="shared" si="13"/>
        <v>-3.3030839287808713E-5</v>
      </c>
      <c r="O87" s="9">
        <f t="shared" si="14"/>
        <v>-1.2535266787482488E-3</v>
      </c>
    </row>
    <row r="88" spans="1:15" x14ac:dyDescent="0.25">
      <c r="A88" t="s">
        <v>58</v>
      </c>
      <c r="B88" t="s">
        <v>204</v>
      </c>
      <c r="C88" t="s">
        <v>205</v>
      </c>
      <c r="D88" t="s">
        <v>206</v>
      </c>
      <c r="E88" t="s">
        <v>207</v>
      </c>
      <c r="F88" s="6">
        <v>79734.255999999994</v>
      </c>
      <c r="G88" s="6">
        <v>82811.051000000007</v>
      </c>
      <c r="H88" s="6">
        <v>83474.27</v>
      </c>
      <c r="I88" s="6">
        <v>85090.883000000002</v>
      </c>
      <c r="J88" s="6">
        <v>87534.138000000006</v>
      </c>
      <c r="K88" s="9">
        <f t="shared" si="13"/>
        <v>3.8588119515406437E-2</v>
      </c>
      <c r="L88" s="9">
        <f t="shared" si="13"/>
        <v>8.0088223973874845E-3</v>
      </c>
      <c r="M88" s="9">
        <f t="shared" si="13"/>
        <v>1.9366602427310805E-2</v>
      </c>
      <c r="N88" s="9">
        <f t="shared" si="13"/>
        <v>2.8713475684580738E-2</v>
      </c>
      <c r="O88" s="9">
        <f t="shared" si="14"/>
        <v>2.3669255006171366E-2</v>
      </c>
    </row>
    <row r="89" spans="1:15" x14ac:dyDescent="0.25">
      <c r="A89" t="s">
        <v>358</v>
      </c>
      <c r="B89" t="s">
        <v>204</v>
      </c>
      <c r="C89" t="s">
        <v>205</v>
      </c>
      <c r="D89" t="s">
        <v>206</v>
      </c>
      <c r="E89" t="s">
        <v>207</v>
      </c>
      <c r="F89" s="6">
        <v>28192.478999999999</v>
      </c>
      <c r="G89" s="6">
        <v>28857.476999999999</v>
      </c>
      <c r="H89" s="6">
        <v>29788.455000000002</v>
      </c>
      <c r="I89" s="6">
        <v>30502.149000000001</v>
      </c>
      <c r="J89" s="6">
        <v>31116.008000000002</v>
      </c>
      <c r="K89" s="9">
        <f t="shared" si="13"/>
        <v>2.358778027288766E-2</v>
      </c>
      <c r="L89" s="9">
        <f t="shared" si="13"/>
        <v>3.2261240301777003E-2</v>
      </c>
      <c r="M89" s="9">
        <f t="shared" si="13"/>
        <v>2.3958745091009235E-2</v>
      </c>
      <c r="N89" s="9">
        <f t="shared" si="13"/>
        <v>2.0125106594948452E-2</v>
      </c>
      <c r="O89" s="9">
        <f t="shared" si="14"/>
        <v>2.4983218065155587E-2</v>
      </c>
    </row>
    <row r="90" spans="1:15" x14ac:dyDescent="0.25">
      <c r="A90" t="s">
        <v>59</v>
      </c>
      <c r="B90" t="s">
        <v>204</v>
      </c>
      <c r="C90" t="s">
        <v>205</v>
      </c>
      <c r="D90" t="s">
        <v>206</v>
      </c>
      <c r="E90" t="s">
        <v>207</v>
      </c>
      <c r="F90" s="6">
        <v>301542.85800000001</v>
      </c>
      <c r="G90" s="6">
        <v>324989.054</v>
      </c>
      <c r="H90" s="6">
        <v>320628.21600000001</v>
      </c>
      <c r="I90" s="6">
        <v>340888.48599999998</v>
      </c>
      <c r="J90" s="6">
        <v>350298.859</v>
      </c>
      <c r="K90" s="9">
        <f t="shared" si="13"/>
        <v>7.7754108173903408E-2</v>
      </c>
      <c r="L90" s="9">
        <f t="shared" si="13"/>
        <v>-1.3418415009140551E-2</v>
      </c>
      <c r="M90" s="9">
        <f t="shared" si="13"/>
        <v>6.3189292111458961E-2</v>
      </c>
      <c r="N90" s="9">
        <f t="shared" si="13"/>
        <v>2.7605429301592845E-2</v>
      </c>
      <c r="O90" s="9">
        <f t="shared" si="14"/>
        <v>3.8782603644453663E-2</v>
      </c>
    </row>
    <row r="91" spans="1:15" x14ac:dyDescent="0.25">
      <c r="A91" t="s">
        <v>359</v>
      </c>
      <c r="B91" t="s">
        <v>204</v>
      </c>
      <c r="C91" t="s">
        <v>205</v>
      </c>
      <c r="D91" t="s">
        <v>206</v>
      </c>
      <c r="E91" t="s">
        <v>207</v>
      </c>
      <c r="F91" s="6">
        <v>347125.94699999999</v>
      </c>
      <c r="G91" s="6">
        <v>349573.21799999999</v>
      </c>
      <c r="H91" s="6">
        <v>350775.94099999999</v>
      </c>
      <c r="I91" s="6">
        <v>353983.01400000002</v>
      </c>
      <c r="J91" s="6">
        <v>355938.98300000001</v>
      </c>
      <c r="K91" s="9">
        <f t="shared" si="13"/>
        <v>7.0500952785301531E-3</v>
      </c>
      <c r="L91" s="9">
        <f t="shared" si="13"/>
        <v>3.4405467526405246E-3</v>
      </c>
      <c r="M91" s="9">
        <f t="shared" si="13"/>
        <v>9.1427963698343644E-3</v>
      </c>
      <c r="N91" s="9">
        <f t="shared" si="13"/>
        <v>5.5256012933998649E-3</v>
      </c>
      <c r="O91" s="9">
        <f t="shared" si="14"/>
        <v>6.2897599236012274E-3</v>
      </c>
    </row>
    <row r="92" spans="1:15" x14ac:dyDescent="0.25">
      <c r="A92" t="s">
        <v>95</v>
      </c>
      <c r="B92" t="s">
        <v>204</v>
      </c>
      <c r="C92" t="s">
        <v>205</v>
      </c>
      <c r="D92" t="s">
        <v>206</v>
      </c>
      <c r="E92" t="s">
        <v>207</v>
      </c>
      <c r="F92" s="6">
        <v>255052.21799999999</v>
      </c>
      <c r="G92" s="6">
        <v>262860.64600000001</v>
      </c>
      <c r="H92" s="6">
        <v>268881.00300000003</v>
      </c>
      <c r="I92" s="6">
        <v>277624.63199999998</v>
      </c>
      <c r="J92" s="6">
        <v>287962.83299999998</v>
      </c>
      <c r="K92" s="9">
        <f t="shared" si="13"/>
        <v>3.061501703937354E-2</v>
      </c>
      <c r="L92" s="9">
        <f t="shared" si="13"/>
        <v>2.2903226829930328E-2</v>
      </c>
      <c r="M92" s="9">
        <f t="shared" si="13"/>
        <v>3.2518582207163055E-2</v>
      </c>
      <c r="N92" s="9">
        <f t="shared" si="13"/>
        <v>3.7238053862598194E-2</v>
      </c>
      <c r="O92" s="9">
        <f t="shared" si="14"/>
        <v>3.081871998476628E-2</v>
      </c>
    </row>
    <row r="93" spans="1:15" x14ac:dyDescent="0.25">
      <c r="A93" t="s">
        <v>360</v>
      </c>
      <c r="B93" t="s">
        <v>204</v>
      </c>
      <c r="C93" t="s">
        <v>205</v>
      </c>
      <c r="D93" t="s">
        <v>206</v>
      </c>
      <c r="E93" t="s">
        <v>207</v>
      </c>
      <c r="F93" s="6">
        <v>7683.06</v>
      </c>
      <c r="G93" s="6">
        <v>7546.3410000000003</v>
      </c>
      <c r="H93" s="6">
        <v>7292.7889999999998</v>
      </c>
      <c r="I93" s="6">
        <v>7184.9290000000001</v>
      </c>
      <c r="J93" s="6">
        <v>7124.3770000000004</v>
      </c>
      <c r="K93" s="9">
        <f t="shared" si="13"/>
        <v>-1.7794862984279708E-2</v>
      </c>
      <c r="L93" s="9">
        <f t="shared" si="13"/>
        <v>-3.3599329794399772E-2</v>
      </c>
      <c r="M93" s="9">
        <f t="shared" si="13"/>
        <v>-1.4789952102000988E-2</v>
      </c>
      <c r="N93" s="9">
        <f t="shared" si="13"/>
        <v>-8.4276406906734474E-3</v>
      </c>
      <c r="O93" s="9">
        <f t="shared" si="14"/>
        <v>-1.8652946392838481E-2</v>
      </c>
    </row>
    <row r="94" spans="1:15" x14ac:dyDescent="0.25">
      <c r="A94" t="s">
        <v>361</v>
      </c>
      <c r="B94" t="s">
        <v>204</v>
      </c>
      <c r="C94" t="s">
        <v>205</v>
      </c>
      <c r="D94" t="s">
        <v>206</v>
      </c>
      <c r="E94" t="s">
        <v>207</v>
      </c>
      <c r="F94" s="6">
        <v>13253.244000000001</v>
      </c>
      <c r="G94" s="6">
        <v>13155.378000000001</v>
      </c>
      <c r="H94" s="6">
        <v>13341.147000000001</v>
      </c>
      <c r="I94" s="6">
        <v>14319.438</v>
      </c>
      <c r="J94" s="6">
        <v>15169.806</v>
      </c>
      <c r="K94" s="9">
        <f t="shared" si="13"/>
        <v>-7.3843053066856672E-3</v>
      </c>
      <c r="L94" s="9">
        <f t="shared" si="13"/>
        <v>1.4121144979642564E-2</v>
      </c>
      <c r="M94" s="9">
        <f t="shared" si="13"/>
        <v>7.3328852459237509E-2</v>
      </c>
      <c r="N94" s="9">
        <f t="shared" si="13"/>
        <v>5.9385570858297675E-2</v>
      </c>
      <c r="O94" s="9">
        <f t="shared" si="14"/>
        <v>3.4862815747623017E-2</v>
      </c>
    </row>
    <row r="95" spans="1:15" x14ac:dyDescent="0.25">
      <c r="A95" t="s">
        <v>362</v>
      </c>
      <c r="B95" t="s">
        <v>204</v>
      </c>
      <c r="C95" t="s">
        <v>205</v>
      </c>
      <c r="D95" t="s">
        <v>206</v>
      </c>
      <c r="E95" t="s">
        <v>207</v>
      </c>
      <c r="F95" s="6">
        <v>15282.03</v>
      </c>
      <c r="G95" s="6">
        <v>16710.437000000002</v>
      </c>
      <c r="H95" s="6">
        <v>17747.728999999999</v>
      </c>
      <c r="I95" s="6">
        <v>18032.764999999999</v>
      </c>
      <c r="J95" s="6">
        <v>18523.922999999999</v>
      </c>
      <c r="K95" s="9">
        <f t="shared" si="13"/>
        <v>9.3469715738027009E-2</v>
      </c>
      <c r="L95" s="9">
        <f t="shared" si="13"/>
        <v>6.2074498709997684E-2</v>
      </c>
      <c r="M95" s="9">
        <f t="shared" si="13"/>
        <v>1.6060421026262012E-2</v>
      </c>
      <c r="N95" s="9">
        <f t="shared" si="13"/>
        <v>2.7236976692148956E-2</v>
      </c>
      <c r="O95" s="9">
        <f t="shared" si="14"/>
        <v>4.9710403041608911E-2</v>
      </c>
    </row>
    <row r="96" spans="1:15" x14ac:dyDescent="0.25">
      <c r="A96" t="s">
        <v>363</v>
      </c>
      <c r="B96" t="s">
        <v>204</v>
      </c>
      <c r="C96" t="s">
        <v>205</v>
      </c>
      <c r="D96" t="s">
        <v>206</v>
      </c>
      <c r="E96" t="s">
        <v>207</v>
      </c>
      <c r="F96" s="6">
        <v>32331528.601</v>
      </c>
      <c r="G96" s="6">
        <v>32048913.978999998</v>
      </c>
      <c r="H96" s="6">
        <v>33244796.952</v>
      </c>
      <c r="I96" s="6">
        <v>34146646.607000001</v>
      </c>
      <c r="J96" s="6">
        <v>35013217.098999999</v>
      </c>
      <c r="K96" s="9">
        <f t="shared" si="13"/>
        <v>-8.7411463122489125E-3</v>
      </c>
      <c r="L96" s="9">
        <f t="shared" si="13"/>
        <v>3.7314305682357961E-2</v>
      </c>
      <c r="M96" s="9">
        <f t="shared" si="13"/>
        <v>2.7127542884443641E-2</v>
      </c>
      <c r="N96" s="9">
        <f t="shared" si="13"/>
        <v>2.5377909051319647E-2</v>
      </c>
      <c r="O96" s="9">
        <f t="shared" si="14"/>
        <v>2.0269652826468084E-2</v>
      </c>
    </row>
    <row r="97" spans="1:15" x14ac:dyDescent="0.25">
      <c r="A97" t="s">
        <v>364</v>
      </c>
      <c r="B97" t="s">
        <v>204</v>
      </c>
      <c r="C97" t="s">
        <v>205</v>
      </c>
      <c r="D97" t="s">
        <v>206</v>
      </c>
      <c r="E97" t="s">
        <v>207</v>
      </c>
      <c r="F97" s="6">
        <v>16718.207999999999</v>
      </c>
      <c r="G97" s="6">
        <v>17001.496999999999</v>
      </c>
      <c r="H97" s="6">
        <v>16765.275000000001</v>
      </c>
      <c r="I97" s="6">
        <v>17152.554</v>
      </c>
      <c r="J97" s="6">
        <v>17465.036</v>
      </c>
      <c r="K97" s="9">
        <f t="shared" si="13"/>
        <v>1.6944938117769603E-2</v>
      </c>
      <c r="L97" s="9">
        <f t="shared" si="13"/>
        <v>-1.3894188258833793E-2</v>
      </c>
      <c r="M97" s="9">
        <f t="shared" si="13"/>
        <v>2.3100068445044808E-2</v>
      </c>
      <c r="N97" s="9">
        <f t="shared" si="13"/>
        <v>1.8217811761443804E-2</v>
      </c>
      <c r="O97" s="9">
        <f t="shared" si="14"/>
        <v>1.1092157516356106E-2</v>
      </c>
    </row>
    <row r="98" spans="1:15" x14ac:dyDescent="0.25">
      <c r="A98" t="s">
        <v>365</v>
      </c>
      <c r="B98" t="s">
        <v>204</v>
      </c>
      <c r="C98" t="s">
        <v>205</v>
      </c>
      <c r="D98" t="s">
        <v>206</v>
      </c>
      <c r="E98" t="s">
        <v>207</v>
      </c>
      <c r="F98" s="6">
        <v>168423.71</v>
      </c>
      <c r="G98" s="6">
        <v>179787.30799999999</v>
      </c>
      <c r="H98" s="6">
        <v>188065.356</v>
      </c>
      <c r="I98" s="6">
        <v>196557.22200000001</v>
      </c>
      <c r="J98" s="6">
        <v>205139.47399999999</v>
      </c>
      <c r="K98" s="9">
        <f t="shared" si="13"/>
        <v>6.7470298570195361E-2</v>
      </c>
      <c r="L98" s="9">
        <f t="shared" si="13"/>
        <v>4.6043561651192923E-2</v>
      </c>
      <c r="M98" s="9">
        <f t="shared" si="13"/>
        <v>4.5153802808849119E-2</v>
      </c>
      <c r="N98" s="9">
        <f t="shared" si="13"/>
        <v>4.3662867803453076E-2</v>
      </c>
      <c r="O98" s="9">
        <f t="shared" si="14"/>
        <v>5.0582632708422622E-2</v>
      </c>
    </row>
    <row r="99" spans="1:15" x14ac:dyDescent="0.25">
      <c r="A99" t="s">
        <v>366</v>
      </c>
      <c r="B99" t="s">
        <v>204</v>
      </c>
      <c r="C99" t="s">
        <v>205</v>
      </c>
      <c r="D99" t="s">
        <v>206</v>
      </c>
      <c r="E99" t="s">
        <v>207</v>
      </c>
      <c r="F99" s="6">
        <v>68151.16</v>
      </c>
      <c r="G99" s="6">
        <v>72089.826000000001</v>
      </c>
      <c r="H99" s="6">
        <v>72457.085999999996</v>
      </c>
      <c r="I99" s="6">
        <v>74793.464000000007</v>
      </c>
      <c r="J99" s="6">
        <v>77346.134999999995</v>
      </c>
      <c r="K99" s="9">
        <f t="shared" si="13"/>
        <v>5.7793088188080689E-2</v>
      </c>
      <c r="L99" s="9">
        <f t="shared" si="13"/>
        <v>5.0944775480522694E-3</v>
      </c>
      <c r="M99" s="9">
        <f t="shared" si="13"/>
        <v>3.2244989813694849E-2</v>
      </c>
      <c r="N99" s="9">
        <f t="shared" si="13"/>
        <v>3.4129599880545543E-2</v>
      </c>
      <c r="O99" s="9">
        <f t="shared" si="14"/>
        <v>3.2315538857593334E-2</v>
      </c>
    </row>
    <row r="100" spans="1:15" x14ac:dyDescent="0.25">
      <c r="A100" t="s">
        <v>367</v>
      </c>
      <c r="B100" t="s">
        <v>204</v>
      </c>
      <c r="C100" t="s">
        <v>205</v>
      </c>
      <c r="D100" t="s">
        <v>206</v>
      </c>
      <c r="E100" t="s">
        <v>207</v>
      </c>
      <c r="F100" s="6">
        <v>239640.53099999999</v>
      </c>
      <c r="G100" s="6">
        <v>233995.77299999999</v>
      </c>
      <c r="H100" s="6">
        <v>227072.10699999999</v>
      </c>
      <c r="I100" s="6">
        <v>230142.818</v>
      </c>
      <c r="J100" s="6">
        <v>234516.33</v>
      </c>
      <c r="K100" s="9">
        <f t="shared" si="13"/>
        <v>-2.3555105542642958E-2</v>
      </c>
      <c r="L100" s="9">
        <f t="shared" si="13"/>
        <v>-2.9588850735350666E-2</v>
      </c>
      <c r="M100" s="9">
        <f t="shared" si="13"/>
        <v>1.3523065604882992E-2</v>
      </c>
      <c r="N100" s="9">
        <f t="shared" si="13"/>
        <v>1.9003469402203932E-2</v>
      </c>
      <c r="O100" s="9">
        <f t="shared" si="14"/>
        <v>-5.1543553177266742E-3</v>
      </c>
    </row>
    <row r="101" spans="1:15" x14ac:dyDescent="0.25">
      <c r="A101" t="s">
        <v>368</v>
      </c>
      <c r="B101" t="s">
        <v>204</v>
      </c>
      <c r="C101" t="s">
        <v>205</v>
      </c>
      <c r="D101" t="s">
        <v>206</v>
      </c>
      <c r="E101" t="s">
        <v>207</v>
      </c>
      <c r="F101" s="6">
        <v>58794.286</v>
      </c>
      <c r="G101" s="6">
        <v>61636.705999999998</v>
      </c>
      <c r="H101" s="6">
        <v>63078.557000000001</v>
      </c>
      <c r="I101" s="6">
        <v>63990.396999999997</v>
      </c>
      <c r="J101" s="6">
        <v>65399.550999999999</v>
      </c>
      <c r="K101" s="9">
        <f t="shared" si="13"/>
        <v>4.8345174223222952E-2</v>
      </c>
      <c r="L101" s="9">
        <f t="shared" si="13"/>
        <v>2.3392732895232953E-2</v>
      </c>
      <c r="M101" s="9">
        <f t="shared" si="13"/>
        <v>1.4455625546411858E-2</v>
      </c>
      <c r="N101" s="9">
        <f t="shared" si="13"/>
        <v>2.2021335482572523E-2</v>
      </c>
      <c r="O101" s="9">
        <f t="shared" si="14"/>
        <v>2.7053717036860072E-2</v>
      </c>
    </row>
    <row r="102" spans="1:15" x14ac:dyDescent="0.25">
      <c r="A102" t="s">
        <v>369</v>
      </c>
      <c r="B102" t="s">
        <v>204</v>
      </c>
      <c r="C102" t="s">
        <v>205</v>
      </c>
      <c r="D102" t="s">
        <v>206</v>
      </c>
      <c r="E102" t="s">
        <v>207</v>
      </c>
      <c r="F102" s="6">
        <v>915156.81400000001</v>
      </c>
      <c r="G102" s="6">
        <v>905116.02599999995</v>
      </c>
      <c r="H102" s="6">
        <v>944741.98600000003</v>
      </c>
      <c r="I102" s="6">
        <v>984952.40599999996</v>
      </c>
      <c r="J102" s="6">
        <v>1002368.635</v>
      </c>
      <c r="K102" s="9">
        <f t="shared" si="13"/>
        <v>-1.0971658459399351E-2</v>
      </c>
      <c r="L102" s="9">
        <f t="shared" si="13"/>
        <v>4.3779978325121469E-2</v>
      </c>
      <c r="M102" s="9">
        <f t="shared" si="13"/>
        <v>4.2562329816894499E-2</v>
      </c>
      <c r="N102" s="9">
        <f t="shared" si="13"/>
        <v>1.768230514886427E-2</v>
      </c>
      <c r="O102" s="9">
        <f t="shared" si="14"/>
        <v>2.3263238707870219E-2</v>
      </c>
    </row>
    <row r="103" spans="1:15" x14ac:dyDescent="0.25">
      <c r="A103" t="s">
        <v>96</v>
      </c>
      <c r="B103" t="s">
        <v>204</v>
      </c>
      <c r="C103" t="s">
        <v>205</v>
      </c>
      <c r="D103" t="s">
        <v>206</v>
      </c>
      <c r="E103" t="s">
        <v>207</v>
      </c>
      <c r="F103" s="6">
        <v>755557.27099999995</v>
      </c>
      <c r="G103" s="6">
        <v>799260.15399999998</v>
      </c>
      <c r="H103" s="6">
        <v>849025.85400000005</v>
      </c>
      <c r="I103" s="6">
        <v>900627.84199999995</v>
      </c>
      <c r="J103" s="6">
        <v>943878.38300000003</v>
      </c>
      <c r="K103" s="9">
        <f t="shared" si="13"/>
        <v>5.7841919702735591E-2</v>
      </c>
      <c r="L103" s="9">
        <f t="shared" si="13"/>
        <v>6.2264707868822482E-2</v>
      </c>
      <c r="M103" s="9">
        <f t="shared" si="13"/>
        <v>6.0777875911420587E-2</v>
      </c>
      <c r="N103" s="9">
        <f t="shared" si="13"/>
        <v>4.8022655955155431E-2</v>
      </c>
      <c r="O103" s="9">
        <f t="shared" si="14"/>
        <v>5.7226789859533521E-2</v>
      </c>
    </row>
    <row r="104" spans="1:15" x14ac:dyDescent="0.25">
      <c r="A104" t="s">
        <v>370</v>
      </c>
      <c r="B104" t="s">
        <v>204</v>
      </c>
      <c r="C104" t="s">
        <v>205</v>
      </c>
      <c r="D104" t="s">
        <v>206</v>
      </c>
      <c r="E104" t="s">
        <v>207</v>
      </c>
      <c r="F104" s="6">
        <v>9673.3760000000002</v>
      </c>
      <c r="G104" s="6">
        <v>9041.73</v>
      </c>
      <c r="H104" s="6">
        <v>9779.1380000000008</v>
      </c>
      <c r="I104" s="6">
        <v>10596.046</v>
      </c>
      <c r="J104" s="6">
        <v>11096.767</v>
      </c>
      <c r="K104" s="9">
        <f t="shared" si="13"/>
        <v>-6.5297368777973749E-2</v>
      </c>
      <c r="L104" s="9">
        <f t="shared" si="13"/>
        <v>8.1556073892938771E-2</v>
      </c>
      <c r="M104" s="9">
        <f t="shared" si="13"/>
        <v>8.353578812365664E-2</v>
      </c>
      <c r="N104" s="9">
        <f t="shared" si="13"/>
        <v>4.7255457365889084E-2</v>
      </c>
      <c r="O104" s="9">
        <f t="shared" si="14"/>
        <v>3.676248765112769E-2</v>
      </c>
    </row>
    <row r="105" spans="1:15" x14ac:dyDescent="0.25">
      <c r="A105" t="s">
        <v>371</v>
      </c>
      <c r="B105" t="s">
        <v>204</v>
      </c>
      <c r="C105" t="s">
        <v>205</v>
      </c>
      <c r="D105" t="s">
        <v>206</v>
      </c>
      <c r="E105" t="s">
        <v>207</v>
      </c>
      <c r="F105" s="6">
        <v>105626.35</v>
      </c>
      <c r="G105" s="6">
        <v>108625.78599999999</v>
      </c>
      <c r="H105" s="6">
        <v>102919.58199999999</v>
      </c>
      <c r="I105" s="6">
        <v>99544.790999999997</v>
      </c>
      <c r="J105" s="6">
        <v>100510.35799999999</v>
      </c>
      <c r="K105" s="9">
        <f t="shared" si="13"/>
        <v>2.8396664279320329E-2</v>
      </c>
      <c r="L105" s="9">
        <f t="shared" si="13"/>
        <v>-5.2530841986266487E-2</v>
      </c>
      <c r="M105" s="9">
        <f t="shared" si="13"/>
        <v>-3.2790562635592491E-2</v>
      </c>
      <c r="N105" s="9">
        <f t="shared" si="13"/>
        <v>9.6998244739897582E-3</v>
      </c>
      <c r="O105" s="9">
        <f t="shared" si="14"/>
        <v>-1.1806228967137223E-2</v>
      </c>
    </row>
    <row r="106" spans="1:15" x14ac:dyDescent="0.25">
      <c r="A106" t="s">
        <v>17</v>
      </c>
      <c r="B106" t="s">
        <v>204</v>
      </c>
      <c r="C106" t="s">
        <v>205</v>
      </c>
      <c r="D106" t="s">
        <v>206</v>
      </c>
      <c r="E106" t="s">
        <v>207</v>
      </c>
      <c r="F106" s="6">
        <v>828228.17</v>
      </c>
      <c r="G106" s="6">
        <v>838318.87800000003</v>
      </c>
      <c r="H106" s="6">
        <v>850994.63199999998</v>
      </c>
      <c r="I106" s="6">
        <v>883563.777</v>
      </c>
      <c r="J106" s="6">
        <v>932564.99800000002</v>
      </c>
      <c r="K106" s="9">
        <f t="shared" si="13"/>
        <v>1.218348803567015E-2</v>
      </c>
      <c r="L106" s="9">
        <f t="shared" si="13"/>
        <v>1.5120444418764428E-2</v>
      </c>
      <c r="M106" s="9">
        <f t="shared" si="13"/>
        <v>3.8271857160198888E-2</v>
      </c>
      <c r="N106" s="9">
        <f t="shared" si="13"/>
        <v>5.5458612355494992E-2</v>
      </c>
      <c r="O106" s="9">
        <f t="shared" si="14"/>
        <v>3.0258600492532116E-2</v>
      </c>
    </row>
    <row r="107" spans="1:15" x14ac:dyDescent="0.25">
      <c r="A107" t="s">
        <v>372</v>
      </c>
      <c r="B107" t="s">
        <v>204</v>
      </c>
      <c r="C107" t="s">
        <v>205</v>
      </c>
      <c r="D107" t="s">
        <v>206</v>
      </c>
      <c r="E107" t="s">
        <v>207</v>
      </c>
      <c r="F107" s="6">
        <v>962205.19799999997</v>
      </c>
      <c r="G107" s="6">
        <v>1012692.617</v>
      </c>
      <c r="H107" s="6">
        <v>1058208.07</v>
      </c>
      <c r="I107" s="6">
        <v>1107096.5079999999</v>
      </c>
      <c r="J107" s="6">
        <v>1153619.959</v>
      </c>
      <c r="K107" s="9">
        <f t="shared" si="13"/>
        <v>5.247053238222061E-2</v>
      </c>
      <c r="L107" s="9">
        <f t="shared" si="13"/>
        <v>4.4944983537882448E-2</v>
      </c>
      <c r="M107" s="9">
        <f t="shared" si="13"/>
        <v>4.6199267786721607E-2</v>
      </c>
      <c r="N107" s="9">
        <f t="shared" si="13"/>
        <v>4.2022940785935638E-2</v>
      </c>
      <c r="O107" s="9">
        <f t="shared" si="14"/>
        <v>4.6409431123190077E-2</v>
      </c>
    </row>
    <row r="108" spans="1:15" x14ac:dyDescent="0.25">
      <c r="A108" t="s">
        <v>18</v>
      </c>
      <c r="B108" t="s">
        <v>204</v>
      </c>
      <c r="C108" t="s">
        <v>205</v>
      </c>
      <c r="D108" t="s">
        <v>206</v>
      </c>
      <c r="E108" t="s">
        <v>207</v>
      </c>
      <c r="F108" s="6">
        <v>231523.109</v>
      </c>
      <c r="G108" s="6">
        <v>258649.14499999999</v>
      </c>
      <c r="H108" s="6">
        <v>262158.43900000001</v>
      </c>
      <c r="I108" s="6">
        <v>267639.84399999998</v>
      </c>
      <c r="J108" s="6">
        <v>274630.69099999999</v>
      </c>
      <c r="K108" s="9">
        <f t="shared" si="13"/>
        <v>0.11716340592160929</v>
      </c>
      <c r="L108" s="9">
        <f t="shared" si="13"/>
        <v>1.3567777306977077E-2</v>
      </c>
      <c r="M108" s="9">
        <f t="shared" si="13"/>
        <v>2.090874900273559E-2</v>
      </c>
      <c r="N108" s="9">
        <f t="shared" si="13"/>
        <v>2.6120352244712895E-2</v>
      </c>
      <c r="O108" s="9">
        <f t="shared" si="14"/>
        <v>4.4440071119008717E-2</v>
      </c>
    </row>
    <row r="109" spans="1:15" x14ac:dyDescent="0.25">
      <c r="A109" t="s">
        <v>373</v>
      </c>
      <c r="B109" t="s">
        <v>204</v>
      </c>
      <c r="C109" t="s">
        <v>205</v>
      </c>
      <c r="D109" t="s">
        <v>206</v>
      </c>
      <c r="E109" t="s">
        <v>207</v>
      </c>
      <c r="F109" s="6">
        <v>14385.29</v>
      </c>
      <c r="G109" s="6">
        <v>14447.079</v>
      </c>
      <c r="H109" s="6">
        <v>14549.949000000001</v>
      </c>
      <c r="I109" s="6">
        <v>14640.215</v>
      </c>
      <c r="J109" s="6">
        <v>14759.446</v>
      </c>
      <c r="K109" s="9">
        <f t="shared" si="13"/>
        <v>4.29529053637423E-3</v>
      </c>
      <c r="L109" s="9">
        <f t="shared" si="13"/>
        <v>7.1204705117207988E-3</v>
      </c>
      <c r="M109" s="9">
        <f t="shared" si="13"/>
        <v>6.2038705427764464E-3</v>
      </c>
      <c r="N109" s="9">
        <f t="shared" si="13"/>
        <v>8.1440743868856965E-3</v>
      </c>
      <c r="O109" s="9">
        <f t="shared" si="14"/>
        <v>6.4409264944392929E-3</v>
      </c>
    </row>
    <row r="110" spans="1:15" x14ac:dyDescent="0.25">
      <c r="A110" t="s">
        <v>62</v>
      </c>
      <c r="B110" t="s">
        <v>204</v>
      </c>
      <c r="C110" t="s">
        <v>205</v>
      </c>
      <c r="D110" t="s">
        <v>206</v>
      </c>
      <c r="E110" t="s">
        <v>207</v>
      </c>
      <c r="F110">
        <v>653.89800000000002</v>
      </c>
      <c r="G110">
        <v>653.43499999999995</v>
      </c>
      <c r="H110">
        <v>662.43799999999999</v>
      </c>
      <c r="I110">
        <v>670.17</v>
      </c>
      <c r="J110">
        <v>677.99300000000005</v>
      </c>
      <c r="K110" s="9">
        <f t="shared" si="13"/>
        <v>-7.0806150194690782E-4</v>
      </c>
      <c r="L110" s="9">
        <f t="shared" si="13"/>
        <v>1.3777958021838505E-2</v>
      </c>
      <c r="M110" s="9">
        <f t="shared" si="13"/>
        <v>1.1672035722588334E-2</v>
      </c>
      <c r="N110" s="9">
        <f t="shared" si="13"/>
        <v>1.1673157557037905E-2</v>
      </c>
      <c r="O110" s="9">
        <f t="shared" si="14"/>
        <v>9.1037724498794596E-3</v>
      </c>
    </row>
    <row r="111" spans="1:15" x14ac:dyDescent="0.25">
      <c r="A111" t="s">
        <v>374</v>
      </c>
      <c r="B111" t="s">
        <v>204</v>
      </c>
      <c r="C111" t="s">
        <v>205</v>
      </c>
      <c r="D111" t="s">
        <v>206</v>
      </c>
      <c r="E111" t="s">
        <v>207</v>
      </c>
      <c r="F111" s="6">
        <v>74437.123000000007</v>
      </c>
      <c r="G111" s="6">
        <v>74977.182000000001</v>
      </c>
      <c r="H111" s="6">
        <v>74389.941000000006</v>
      </c>
      <c r="I111" s="6">
        <v>73720.332999999999</v>
      </c>
      <c r="J111" s="6">
        <v>73346.559999999998</v>
      </c>
      <c r="K111" s="9">
        <f t="shared" si="13"/>
        <v>7.2552374169538199E-3</v>
      </c>
      <c r="L111" s="9">
        <f t="shared" si="13"/>
        <v>-7.8322628876608697E-3</v>
      </c>
      <c r="M111" s="9">
        <f t="shared" si="13"/>
        <v>-9.001324520475253E-3</v>
      </c>
      <c r="N111" s="9">
        <f t="shared" si="13"/>
        <v>-5.0701480146596875E-3</v>
      </c>
      <c r="O111" s="9">
        <f t="shared" si="14"/>
        <v>-3.6621245014604974E-3</v>
      </c>
    </row>
    <row r="112" spans="1:15" x14ac:dyDescent="0.25">
      <c r="A112" t="s">
        <v>375</v>
      </c>
      <c r="B112" t="s">
        <v>204</v>
      </c>
      <c r="C112" t="s">
        <v>205</v>
      </c>
      <c r="D112" t="s">
        <v>206</v>
      </c>
      <c r="E112" t="s">
        <v>207</v>
      </c>
      <c r="F112" s="6">
        <v>1129.8320000000001</v>
      </c>
      <c r="G112" s="6">
        <v>1041.0540000000001</v>
      </c>
      <c r="H112" s="6">
        <v>1036.5820000000001</v>
      </c>
      <c r="I112">
        <v>729.26900000000001</v>
      </c>
      <c r="J112">
        <v>678.14200000000005</v>
      </c>
      <c r="K112" s="9">
        <f t="shared" si="13"/>
        <v>-7.8576283907696026E-2</v>
      </c>
      <c r="L112" s="9">
        <f t="shared" si="13"/>
        <v>-4.295646527461572E-3</v>
      </c>
      <c r="M112" s="9">
        <f t="shared" si="13"/>
        <v>-0.29646762147133565</v>
      </c>
      <c r="N112" s="9">
        <f t="shared" si="13"/>
        <v>-7.0107189528143876E-2</v>
      </c>
      <c r="O112" s="9">
        <f t="shared" si="14"/>
        <v>-0.11236168535865929</v>
      </c>
    </row>
    <row r="113" spans="1:15" x14ac:dyDescent="0.25">
      <c r="A113" t="s">
        <v>376</v>
      </c>
      <c r="B113" t="s">
        <v>204</v>
      </c>
      <c r="C113" t="s">
        <v>205</v>
      </c>
      <c r="D113" t="s">
        <v>206</v>
      </c>
      <c r="E113" t="s">
        <v>207</v>
      </c>
      <c r="F113" s="6">
        <v>39648.302000000003</v>
      </c>
      <c r="G113" s="6">
        <v>43488.114000000001</v>
      </c>
      <c r="H113" s="6">
        <v>45351.305999999997</v>
      </c>
      <c r="I113" s="6">
        <v>45959.49</v>
      </c>
      <c r="J113" s="6">
        <v>46782.317999999999</v>
      </c>
      <c r="K113" s="9">
        <f t="shared" si="13"/>
        <v>9.6846820829804961E-2</v>
      </c>
      <c r="L113" s="9">
        <f t="shared" si="13"/>
        <v>4.2843706673506128E-2</v>
      </c>
      <c r="M113" s="9">
        <f t="shared" si="13"/>
        <v>1.3410506855083758E-2</v>
      </c>
      <c r="N113" s="9">
        <f t="shared" si="13"/>
        <v>1.7903331825483731E-2</v>
      </c>
      <c r="O113" s="9">
        <f t="shared" si="14"/>
        <v>4.2751091545969649E-2</v>
      </c>
    </row>
    <row r="114" spans="1:15" x14ac:dyDescent="0.25">
      <c r="A114" t="s">
        <v>377</v>
      </c>
      <c r="B114" t="s">
        <v>204</v>
      </c>
      <c r="C114" t="s">
        <v>205</v>
      </c>
      <c r="D114" t="s">
        <v>206</v>
      </c>
      <c r="E114" t="s">
        <v>207</v>
      </c>
      <c r="F114" s="6">
        <v>26127.215</v>
      </c>
      <c r="G114" s="6">
        <v>31408.183000000001</v>
      </c>
      <c r="H114" s="6">
        <v>32012.124</v>
      </c>
      <c r="I114" s="6">
        <v>33018.300000000003</v>
      </c>
      <c r="J114" s="6">
        <v>33807.338000000003</v>
      </c>
      <c r="K114" s="9">
        <f t="shared" si="13"/>
        <v>0.20212517866906216</v>
      </c>
      <c r="L114" s="9">
        <f t="shared" si="13"/>
        <v>1.9228778691209196E-2</v>
      </c>
      <c r="M114" s="9">
        <f t="shared" si="13"/>
        <v>3.1431091545190915E-2</v>
      </c>
      <c r="N114" s="9">
        <f t="shared" si="13"/>
        <v>2.3896990456807297E-2</v>
      </c>
      <c r="O114" s="9">
        <f t="shared" si="14"/>
        <v>6.9170509840567398E-2</v>
      </c>
    </row>
    <row r="115" spans="1:15" x14ac:dyDescent="0.25">
      <c r="A115" t="s">
        <v>378</v>
      </c>
      <c r="B115" t="s">
        <v>204</v>
      </c>
      <c r="C115" t="s">
        <v>205</v>
      </c>
      <c r="D115" t="s">
        <v>206</v>
      </c>
      <c r="E115" t="s">
        <v>207</v>
      </c>
      <c r="F115" s="6">
        <v>21136.991999999998</v>
      </c>
      <c r="G115" s="6">
        <v>22185.262999999999</v>
      </c>
      <c r="H115" s="6">
        <v>23446.48</v>
      </c>
      <c r="I115" s="6">
        <v>24545.185000000001</v>
      </c>
      <c r="J115" s="6">
        <v>25670.858</v>
      </c>
      <c r="K115" s="9">
        <f t="shared" si="13"/>
        <v>4.959414281842945E-2</v>
      </c>
      <c r="L115" s="9">
        <f t="shared" si="13"/>
        <v>5.6849314790633793E-2</v>
      </c>
      <c r="M115" s="9">
        <f t="shared" si="13"/>
        <v>4.6860125699038906E-2</v>
      </c>
      <c r="N115" s="9">
        <f t="shared" si="13"/>
        <v>4.5861255476379537E-2</v>
      </c>
      <c r="O115" s="9">
        <f t="shared" si="14"/>
        <v>4.9791209696120421E-2</v>
      </c>
    </row>
    <row r="116" spans="1:15" x14ac:dyDescent="0.25">
      <c r="A116" t="s">
        <v>379</v>
      </c>
      <c r="B116" t="s">
        <v>204</v>
      </c>
      <c r="C116" t="s">
        <v>205</v>
      </c>
      <c r="D116" t="s">
        <v>206</v>
      </c>
      <c r="E116" t="s">
        <v>207</v>
      </c>
      <c r="F116">
        <v>462.35199999999998</v>
      </c>
      <c r="G116">
        <v>439.37</v>
      </c>
      <c r="H116">
        <v>339.35599999999999</v>
      </c>
      <c r="I116">
        <v>253.482</v>
      </c>
      <c r="J116">
        <v>246.12200000000001</v>
      </c>
      <c r="K116" s="9">
        <f t="shared" si="13"/>
        <v>-4.9706716960238026E-2</v>
      </c>
      <c r="L116" s="9">
        <f t="shared" si="13"/>
        <v>-0.22763047090151811</v>
      </c>
      <c r="M116" s="9">
        <f t="shared" si="13"/>
        <v>-0.25304989450606441</v>
      </c>
      <c r="N116" s="9">
        <f t="shared" si="13"/>
        <v>-2.9035592270851521E-2</v>
      </c>
      <c r="O116" s="9">
        <f t="shared" si="14"/>
        <v>-0.139855668659668</v>
      </c>
    </row>
    <row r="117" spans="1:15" x14ac:dyDescent="0.25">
      <c r="A117" t="s">
        <v>97</v>
      </c>
      <c r="B117" t="s">
        <v>204</v>
      </c>
      <c r="C117" t="s">
        <v>205</v>
      </c>
      <c r="D117" t="s">
        <v>206</v>
      </c>
      <c r="E117" t="s">
        <v>207</v>
      </c>
      <c r="F117" s="6">
        <v>23814.483</v>
      </c>
      <c r="G117" s="6">
        <v>24019.330999999998</v>
      </c>
      <c r="H117" s="6">
        <v>24257.487000000001</v>
      </c>
      <c r="I117" s="6">
        <v>24619.688999999998</v>
      </c>
      <c r="J117" s="6">
        <v>25024.501</v>
      </c>
      <c r="K117" s="9">
        <f t="shared" si="13"/>
        <v>8.6018243604111897E-3</v>
      </c>
      <c r="L117" s="9">
        <f t="shared" si="13"/>
        <v>9.9151804019854961E-3</v>
      </c>
      <c r="M117" s="9">
        <f t="shared" si="13"/>
        <v>1.4931554946313997E-2</v>
      </c>
      <c r="N117" s="9">
        <f t="shared" si="13"/>
        <v>1.6442612252331935E-2</v>
      </c>
      <c r="O117" s="9">
        <f t="shared" si="14"/>
        <v>1.2472792990260655E-2</v>
      </c>
    </row>
    <row r="118" spans="1:15" x14ac:dyDescent="0.25">
      <c r="A118" t="s">
        <v>380</v>
      </c>
      <c r="B118" t="s">
        <v>204</v>
      </c>
      <c r="C118" t="s">
        <v>205</v>
      </c>
      <c r="D118" t="s">
        <v>206</v>
      </c>
      <c r="E118" t="s">
        <v>207</v>
      </c>
      <c r="F118">
        <v>35.234999999999999</v>
      </c>
      <c r="G118">
        <v>37.36</v>
      </c>
      <c r="H118">
        <v>39.726999999999997</v>
      </c>
      <c r="I118">
        <v>42.308</v>
      </c>
      <c r="J118">
        <v>44.389000000000003</v>
      </c>
      <c r="K118" s="9">
        <f t="shared" ref="K118:N138" si="15">(G118-F118)/F118</f>
        <v>6.0309351497090963E-2</v>
      </c>
      <c r="L118" s="9">
        <f t="shared" si="15"/>
        <v>6.3356531049250459E-2</v>
      </c>
      <c r="M118" s="9">
        <f t="shared" si="15"/>
        <v>6.4968409394114912E-2</v>
      </c>
      <c r="N118" s="9">
        <f t="shared" si="15"/>
        <v>4.9186915004254587E-2</v>
      </c>
      <c r="O118" s="9">
        <f t="shared" si="14"/>
        <v>5.9455301736177732E-2</v>
      </c>
    </row>
    <row r="119" spans="1:15" x14ac:dyDescent="0.25">
      <c r="A119" t="s">
        <v>63</v>
      </c>
      <c r="B119" t="s">
        <v>204</v>
      </c>
      <c r="C119" t="s">
        <v>205</v>
      </c>
      <c r="D119" t="s">
        <v>206</v>
      </c>
      <c r="E119" t="s">
        <v>207</v>
      </c>
      <c r="F119" s="6">
        <v>2259369.8879999998</v>
      </c>
      <c r="G119" s="6">
        <v>2296334.2990000001</v>
      </c>
      <c r="H119" s="6">
        <v>2342794.52</v>
      </c>
      <c r="I119" s="6">
        <v>2398662.6510000001</v>
      </c>
      <c r="J119" s="6">
        <v>2469455.5789999999</v>
      </c>
      <c r="K119" s="9">
        <f t="shared" si="15"/>
        <v>1.6360495550695908E-2</v>
      </c>
      <c r="L119" s="9">
        <f t="shared" si="15"/>
        <v>2.023234205064665E-2</v>
      </c>
      <c r="M119" s="9">
        <f t="shared" si="15"/>
        <v>2.3846790882881205E-2</v>
      </c>
      <c r="N119" s="9">
        <f t="shared" si="15"/>
        <v>2.9513499103546861E-2</v>
      </c>
      <c r="O119" s="9">
        <f t="shared" si="14"/>
        <v>2.2488281896942658E-2</v>
      </c>
    </row>
    <row r="120" spans="1:15" x14ac:dyDescent="0.25">
      <c r="A120" t="s">
        <v>381</v>
      </c>
      <c r="B120" t="s">
        <v>204</v>
      </c>
      <c r="C120" t="s">
        <v>205</v>
      </c>
      <c r="D120" t="s">
        <v>206</v>
      </c>
      <c r="E120" t="s">
        <v>207</v>
      </c>
      <c r="F120" s="6">
        <v>148917.989</v>
      </c>
      <c r="G120" s="6">
        <v>152552.41</v>
      </c>
      <c r="H120" s="6">
        <v>155381.155</v>
      </c>
      <c r="I120" s="6">
        <v>159123.41399999999</v>
      </c>
      <c r="J120" s="6">
        <v>161842.83300000001</v>
      </c>
      <c r="K120" s="9">
        <f t="shared" si="15"/>
        <v>2.4405520275995681E-2</v>
      </c>
      <c r="L120" s="9">
        <f t="shared" si="15"/>
        <v>1.8542774906014237E-2</v>
      </c>
      <c r="M120" s="9">
        <f t="shared" si="15"/>
        <v>2.4084381403909574E-2</v>
      </c>
      <c r="N120" s="9">
        <f t="shared" si="15"/>
        <v>1.7089999087123806E-2</v>
      </c>
      <c r="O120" s="9">
        <f t="shared" si="14"/>
        <v>2.1030668918260824E-2</v>
      </c>
    </row>
    <row r="121" spans="1:15" x14ac:dyDescent="0.25">
      <c r="A121" t="s">
        <v>382</v>
      </c>
      <c r="B121" t="s">
        <v>204</v>
      </c>
      <c r="C121" t="s">
        <v>205</v>
      </c>
      <c r="D121" t="s">
        <v>206</v>
      </c>
      <c r="E121" t="s">
        <v>207</v>
      </c>
      <c r="F121" s="6">
        <v>1131.135</v>
      </c>
      <c r="G121" s="6">
        <v>1159.403</v>
      </c>
      <c r="H121" s="6">
        <v>1174.0840000000001</v>
      </c>
      <c r="I121" s="6">
        <v>1207.953</v>
      </c>
      <c r="J121" s="6">
        <v>1233.28</v>
      </c>
      <c r="K121" s="9">
        <f t="shared" si="15"/>
        <v>2.4990827796858933E-2</v>
      </c>
      <c r="L121" s="9">
        <f t="shared" si="15"/>
        <v>1.2662551330296748E-2</v>
      </c>
      <c r="M121" s="9">
        <f t="shared" si="15"/>
        <v>2.8847169367779403E-2</v>
      </c>
      <c r="N121" s="9">
        <f t="shared" si="15"/>
        <v>2.0966875366839603E-2</v>
      </c>
      <c r="O121" s="9">
        <f t="shared" si="14"/>
        <v>2.1866855965443674E-2</v>
      </c>
    </row>
    <row r="122" spans="1:15" x14ac:dyDescent="0.25">
      <c r="A122" t="s">
        <v>64</v>
      </c>
      <c r="B122" t="s">
        <v>204</v>
      </c>
      <c r="C122" t="s">
        <v>205</v>
      </c>
      <c r="D122" t="s">
        <v>206</v>
      </c>
      <c r="E122" t="s">
        <v>207</v>
      </c>
      <c r="F122" s="6">
        <v>514308.28100000002</v>
      </c>
      <c r="G122" s="6">
        <v>531334.39199999999</v>
      </c>
      <c r="H122" s="6">
        <v>547831.39099999995</v>
      </c>
      <c r="I122" s="6">
        <v>563235.93099999998</v>
      </c>
      <c r="J122" s="6">
        <v>579073.63399999996</v>
      </c>
      <c r="K122" s="9">
        <f t="shared" si="15"/>
        <v>3.3104874311755392E-2</v>
      </c>
      <c r="L122" s="9">
        <f t="shared" si="15"/>
        <v>3.1048242403250933E-2</v>
      </c>
      <c r="M122" s="9">
        <f t="shared" si="15"/>
        <v>2.8119126163765301E-2</v>
      </c>
      <c r="N122" s="9">
        <f t="shared" si="15"/>
        <v>2.8119127577462703E-2</v>
      </c>
      <c r="O122" s="9">
        <f t="shared" ref="O122:O138" si="16">AVERAGE(K122:N122)</f>
        <v>3.0097842614058581E-2</v>
      </c>
    </row>
    <row r="123" spans="1:15" x14ac:dyDescent="0.25">
      <c r="A123" t="s">
        <v>383</v>
      </c>
      <c r="B123" t="s">
        <v>204</v>
      </c>
      <c r="C123" t="s">
        <v>205</v>
      </c>
      <c r="D123" t="s">
        <v>206</v>
      </c>
      <c r="E123" t="s">
        <v>207</v>
      </c>
      <c r="F123" s="6">
        <v>10414.602999999999</v>
      </c>
      <c r="G123" s="6">
        <v>10199.446</v>
      </c>
      <c r="H123" s="6">
        <v>10438.017</v>
      </c>
      <c r="I123" s="6">
        <v>10680.977000000001</v>
      </c>
      <c r="J123" s="6">
        <v>10999.384</v>
      </c>
      <c r="K123" s="9">
        <f t="shared" si="15"/>
        <v>-2.0659164828462424E-2</v>
      </c>
      <c r="L123" s="9">
        <f t="shared" si="15"/>
        <v>2.3390584155257053E-2</v>
      </c>
      <c r="M123" s="9">
        <f t="shared" si="15"/>
        <v>2.3276451839463468E-2</v>
      </c>
      <c r="N123" s="9">
        <f t="shared" si="15"/>
        <v>2.9810662451571539E-2</v>
      </c>
      <c r="O123" s="9">
        <f t="shared" si="16"/>
        <v>1.395463340445741E-2</v>
      </c>
    </row>
    <row r="124" spans="1:15" x14ac:dyDescent="0.25">
      <c r="A124" t="s">
        <v>384</v>
      </c>
      <c r="B124" t="s">
        <v>204</v>
      </c>
      <c r="C124" t="s">
        <v>205</v>
      </c>
      <c r="D124" t="s">
        <v>206</v>
      </c>
      <c r="E124" t="s">
        <v>207</v>
      </c>
      <c r="F124" s="6">
        <v>104633.139</v>
      </c>
      <c r="G124" s="6">
        <v>105221.85799999999</v>
      </c>
      <c r="H124" s="6">
        <v>106188.607</v>
      </c>
      <c r="I124" s="6">
        <v>107180.86599999999</v>
      </c>
      <c r="J124" s="6">
        <v>109201.698</v>
      </c>
      <c r="K124" s="9">
        <f t="shared" si="15"/>
        <v>5.6265061492611563E-3</v>
      </c>
      <c r="L124" s="9">
        <f t="shared" si="15"/>
        <v>9.1877202928692895E-3</v>
      </c>
      <c r="M124" s="9">
        <f t="shared" si="15"/>
        <v>9.3443075300911598E-3</v>
      </c>
      <c r="N124" s="9">
        <f t="shared" si="15"/>
        <v>1.8854410077261453E-2</v>
      </c>
      <c r="O124" s="9">
        <f t="shared" si="16"/>
        <v>1.0753236012370763E-2</v>
      </c>
    </row>
    <row r="125" spans="1:15" x14ac:dyDescent="0.25">
      <c r="A125" t="s">
        <v>385</v>
      </c>
      <c r="B125" t="s">
        <v>204</v>
      </c>
      <c r="C125" t="s">
        <v>205</v>
      </c>
      <c r="D125" t="s">
        <v>206</v>
      </c>
      <c r="E125" t="s">
        <v>207</v>
      </c>
      <c r="F125" s="6">
        <v>7674.4539999999997</v>
      </c>
      <c r="G125" s="6">
        <v>7807.835</v>
      </c>
      <c r="H125" s="6">
        <v>7743.4350000000004</v>
      </c>
      <c r="I125" s="6">
        <v>7784.3519999999999</v>
      </c>
      <c r="J125" s="6">
        <v>7834.643</v>
      </c>
      <c r="K125" s="9">
        <f t="shared" si="15"/>
        <v>1.7379868326789151E-2</v>
      </c>
      <c r="L125" s="9">
        <f t="shared" si="15"/>
        <v>-8.2481251204718897E-3</v>
      </c>
      <c r="M125" s="9">
        <f t="shared" si="15"/>
        <v>5.2840890380043814E-3</v>
      </c>
      <c r="N125" s="9">
        <f t="shared" si="15"/>
        <v>6.4605249094594084E-3</v>
      </c>
      <c r="O125" s="9">
        <f t="shared" si="16"/>
        <v>5.219089288445263E-3</v>
      </c>
    </row>
    <row r="126" spans="1:15" x14ac:dyDescent="0.25">
      <c r="A126" t="s">
        <v>386</v>
      </c>
      <c r="B126" t="s">
        <v>204</v>
      </c>
      <c r="C126" t="s">
        <v>205</v>
      </c>
      <c r="D126" t="s">
        <v>206</v>
      </c>
      <c r="E126" t="s">
        <v>207</v>
      </c>
      <c r="F126" s="6">
        <v>23896.281999999999</v>
      </c>
      <c r="G126" s="6">
        <v>24971.365000000002</v>
      </c>
      <c r="H126" s="6">
        <v>26141.258999999998</v>
      </c>
      <c r="I126" s="6">
        <v>26912.727999999999</v>
      </c>
      <c r="J126" s="6">
        <v>27478.018</v>
      </c>
      <c r="K126" s="9">
        <f t="shared" si="15"/>
        <v>4.4989551094182866E-2</v>
      </c>
      <c r="L126" s="9">
        <f t="shared" si="15"/>
        <v>4.6849421327188022E-2</v>
      </c>
      <c r="M126" s="9">
        <f t="shared" si="15"/>
        <v>2.9511547244147691E-2</v>
      </c>
      <c r="N126" s="9">
        <f t="shared" si="15"/>
        <v>2.1004559626954238E-2</v>
      </c>
      <c r="O126" s="9">
        <f t="shared" si="16"/>
        <v>3.5588769823118205E-2</v>
      </c>
    </row>
    <row r="127" spans="1:15" x14ac:dyDescent="0.25">
      <c r="A127" t="s">
        <v>387</v>
      </c>
      <c r="B127" t="s">
        <v>204</v>
      </c>
      <c r="C127" t="s">
        <v>205</v>
      </c>
      <c r="D127" t="s">
        <v>206</v>
      </c>
      <c r="E127" t="s">
        <v>207</v>
      </c>
      <c r="F127" s="6">
        <v>16432.661</v>
      </c>
      <c r="G127" s="6">
        <v>17066.855</v>
      </c>
      <c r="H127" s="6">
        <v>17175.928</v>
      </c>
      <c r="I127" s="6">
        <v>17346.643</v>
      </c>
      <c r="J127" s="6">
        <v>17528.171999999999</v>
      </c>
      <c r="K127" s="9">
        <f t="shared" si="15"/>
        <v>3.8593505945263493E-2</v>
      </c>
      <c r="L127" s="9">
        <f t="shared" si="15"/>
        <v>6.3909255688877845E-3</v>
      </c>
      <c r="M127" s="9">
        <f t="shared" si="15"/>
        <v>9.9392009561288415E-3</v>
      </c>
      <c r="N127" s="9">
        <f t="shared" si="15"/>
        <v>1.0464791372025044E-2</v>
      </c>
      <c r="O127" s="9">
        <f t="shared" si="16"/>
        <v>1.6347105960576293E-2</v>
      </c>
    </row>
    <row r="128" spans="1:15" x14ac:dyDescent="0.25">
      <c r="A128" t="s">
        <v>388</v>
      </c>
      <c r="B128" t="s">
        <v>204</v>
      </c>
      <c r="C128" t="s">
        <v>205</v>
      </c>
      <c r="D128" t="s">
        <v>206</v>
      </c>
      <c r="E128" t="s">
        <v>207</v>
      </c>
      <c r="F128" s="6">
        <v>6169.5069999999996</v>
      </c>
      <c r="G128" s="6">
        <v>5843.402</v>
      </c>
      <c r="H128" s="6">
        <v>6617.4949999999999</v>
      </c>
      <c r="I128" s="6">
        <v>7007.6409999999996</v>
      </c>
      <c r="J128" s="6">
        <v>7182.1660000000002</v>
      </c>
      <c r="K128" s="9">
        <f t="shared" si="15"/>
        <v>-5.285754599192441E-2</v>
      </c>
      <c r="L128" s="9">
        <f t="shared" si="15"/>
        <v>0.13247300117294683</v>
      </c>
      <c r="M128" s="9">
        <f t="shared" si="15"/>
        <v>5.8956750250661279E-2</v>
      </c>
      <c r="N128" s="9">
        <f t="shared" si="15"/>
        <v>2.4904957317305576E-2</v>
      </c>
      <c r="O128" s="9">
        <f t="shared" si="16"/>
        <v>4.0869290687247317E-2</v>
      </c>
    </row>
    <row r="129" spans="1:15" x14ac:dyDescent="0.25">
      <c r="A129" t="s">
        <v>98</v>
      </c>
      <c r="B129" t="s">
        <v>204</v>
      </c>
      <c r="C129" t="s">
        <v>205</v>
      </c>
      <c r="D129" t="s">
        <v>206</v>
      </c>
      <c r="E129" t="s">
        <v>207</v>
      </c>
      <c r="F129" s="6">
        <v>3138102.16</v>
      </c>
      <c r="G129" s="6">
        <v>3230383.8429999999</v>
      </c>
      <c r="H129" s="6">
        <v>3282191.031</v>
      </c>
      <c r="I129" s="6">
        <v>3383880.9890000001</v>
      </c>
      <c r="J129" s="6">
        <v>3486340.969</v>
      </c>
      <c r="K129" s="9">
        <f t="shared" si="15"/>
        <v>2.9406844740835245E-2</v>
      </c>
      <c r="L129" s="9">
        <f t="shared" si="15"/>
        <v>1.603747124734492E-2</v>
      </c>
      <c r="M129" s="9">
        <f t="shared" si="15"/>
        <v>3.0982339857597432E-2</v>
      </c>
      <c r="N129" s="9">
        <f t="shared" si="15"/>
        <v>3.0278836736004365E-2</v>
      </c>
      <c r="O129" s="9">
        <f t="shared" si="16"/>
        <v>2.6676373145445492E-2</v>
      </c>
    </row>
    <row r="130" spans="1:15" x14ac:dyDescent="0.25">
      <c r="A130" t="s">
        <v>20</v>
      </c>
      <c r="B130" t="s">
        <v>204</v>
      </c>
      <c r="C130" t="s">
        <v>205</v>
      </c>
      <c r="D130" t="s">
        <v>206</v>
      </c>
      <c r="E130" t="s">
        <v>207</v>
      </c>
      <c r="F130" s="6">
        <v>63327.915999999997</v>
      </c>
      <c r="G130" s="6">
        <v>53596.108</v>
      </c>
      <c r="H130" s="6">
        <v>57254.322</v>
      </c>
      <c r="I130" s="6">
        <v>60478.523999999998</v>
      </c>
      <c r="J130" s="6">
        <v>62591.025999999998</v>
      </c>
      <c r="K130" s="9">
        <f t="shared" si="15"/>
        <v>-0.15367327104211037</v>
      </c>
      <c r="L130" s="9">
        <f t="shared" si="15"/>
        <v>6.8255217337796242E-2</v>
      </c>
      <c r="M130" s="9">
        <f t="shared" si="15"/>
        <v>5.6313687550085693E-2</v>
      </c>
      <c r="N130" s="9">
        <f t="shared" si="15"/>
        <v>3.4929787638335888E-2</v>
      </c>
      <c r="O130" s="9">
        <f t="shared" si="16"/>
        <v>1.4563553710268632E-3</v>
      </c>
    </row>
    <row r="131" spans="1:15" x14ac:dyDescent="0.25">
      <c r="A131" t="s">
        <v>389</v>
      </c>
      <c r="B131" t="s">
        <v>204</v>
      </c>
      <c r="C131" t="s">
        <v>205</v>
      </c>
      <c r="D131" t="s">
        <v>206</v>
      </c>
      <c r="E131" t="s">
        <v>207</v>
      </c>
      <c r="F131" s="6">
        <v>152655.91</v>
      </c>
      <c r="G131" s="6">
        <v>157293.85699999999</v>
      </c>
      <c r="H131" s="6">
        <v>157039.21</v>
      </c>
      <c r="I131" s="6">
        <v>158200.443</v>
      </c>
      <c r="J131" s="6">
        <v>163264.30499999999</v>
      </c>
      <c r="K131" s="9">
        <f t="shared" si="15"/>
        <v>3.0381706152090578E-2</v>
      </c>
      <c r="L131" s="9">
        <f t="shared" si="15"/>
        <v>-1.6189252705526651E-3</v>
      </c>
      <c r="M131" s="9">
        <f t="shared" si="15"/>
        <v>7.3945417835456989E-3</v>
      </c>
      <c r="N131" s="9">
        <f t="shared" si="15"/>
        <v>3.2009151832779595E-2</v>
      </c>
      <c r="O131" s="9">
        <f t="shared" si="16"/>
        <v>1.70416186244658E-2</v>
      </c>
    </row>
    <row r="132" spans="1:15" x14ac:dyDescent="0.25">
      <c r="A132" t="s">
        <v>390</v>
      </c>
      <c r="B132" t="s">
        <v>204</v>
      </c>
      <c r="C132" t="s">
        <v>205</v>
      </c>
      <c r="D132" t="s">
        <v>206</v>
      </c>
      <c r="E132" t="s">
        <v>207</v>
      </c>
      <c r="F132" s="6">
        <v>501754.12</v>
      </c>
      <c r="G132" s="6">
        <v>523177.77</v>
      </c>
      <c r="H132" s="6">
        <v>525970.78799999994</v>
      </c>
      <c r="I132" s="6">
        <v>541237.16399999999</v>
      </c>
      <c r="J132" s="6">
        <v>555516.61600000004</v>
      </c>
      <c r="K132" s="9">
        <f t="shared" si="15"/>
        <v>4.269750689839881E-2</v>
      </c>
      <c r="L132" s="9">
        <f t="shared" si="15"/>
        <v>5.3385639837104006E-3</v>
      </c>
      <c r="M132" s="9">
        <f t="shared" si="15"/>
        <v>2.902514046084257E-2</v>
      </c>
      <c r="N132" s="9">
        <f t="shared" si="15"/>
        <v>2.6382985038329792E-2</v>
      </c>
      <c r="O132" s="9">
        <f t="shared" si="16"/>
        <v>2.5861049095320394E-2</v>
      </c>
    </row>
    <row r="133" spans="1:15" x14ac:dyDescent="0.25">
      <c r="A133" t="s">
        <v>391</v>
      </c>
      <c r="B133" t="s">
        <v>204</v>
      </c>
      <c r="C133" t="s">
        <v>205</v>
      </c>
      <c r="D133" t="s">
        <v>206</v>
      </c>
      <c r="E133" t="s">
        <v>207</v>
      </c>
      <c r="F133" s="6">
        <v>20883554.951000001</v>
      </c>
      <c r="G133" s="6">
        <v>21689734.348999999</v>
      </c>
      <c r="H133" s="6">
        <v>22575764.954</v>
      </c>
      <c r="I133" s="6">
        <v>23467169.465999998</v>
      </c>
      <c r="J133" s="6">
        <v>24340448.662999999</v>
      </c>
      <c r="K133" s="9">
        <f t="shared" si="15"/>
        <v>3.8603551928374849E-2</v>
      </c>
      <c r="L133" s="9">
        <f t="shared" si="15"/>
        <v>4.0850228534073801E-2</v>
      </c>
      <c r="M133" s="9">
        <f t="shared" si="15"/>
        <v>3.9485019170615442E-2</v>
      </c>
      <c r="N133" s="9">
        <f t="shared" si="15"/>
        <v>3.7212804819313043E-2</v>
      </c>
      <c r="O133" s="9">
        <f t="shared" si="16"/>
        <v>3.9037901113094284E-2</v>
      </c>
    </row>
    <row r="134" spans="1:15" x14ac:dyDescent="0.25">
      <c r="A134" t="s">
        <v>392</v>
      </c>
      <c r="B134" t="s">
        <v>204</v>
      </c>
      <c r="C134" t="s">
        <v>205</v>
      </c>
      <c r="D134" t="s">
        <v>206</v>
      </c>
      <c r="E134" t="s">
        <v>207</v>
      </c>
      <c r="F134" s="6">
        <v>211579.394</v>
      </c>
      <c r="G134" s="6">
        <v>215174.913</v>
      </c>
      <c r="H134" s="6">
        <v>212398.46799999999</v>
      </c>
      <c r="I134" s="6">
        <v>207107.87400000001</v>
      </c>
      <c r="J134" s="6">
        <v>202994.38</v>
      </c>
      <c r="K134" s="9">
        <f t="shared" si="15"/>
        <v>1.6993710644619769E-2</v>
      </c>
      <c r="L134" s="9">
        <f t="shared" si="15"/>
        <v>-1.2903200290825758E-2</v>
      </c>
      <c r="M134" s="9">
        <f t="shared" si="15"/>
        <v>-2.4908814314046668E-2</v>
      </c>
      <c r="N134" s="9">
        <f t="shared" si="15"/>
        <v>-1.9861601205949347E-2</v>
      </c>
      <c r="O134" s="9">
        <f t="shared" si="16"/>
        <v>-1.0169976291550501E-2</v>
      </c>
    </row>
    <row r="135" spans="1:15" x14ac:dyDescent="0.25">
      <c r="A135" t="s">
        <v>393</v>
      </c>
      <c r="B135" t="s">
        <v>204</v>
      </c>
      <c r="C135" t="s">
        <v>205</v>
      </c>
      <c r="D135" t="s">
        <v>206</v>
      </c>
      <c r="E135" t="s">
        <v>207</v>
      </c>
      <c r="F135" s="6">
        <v>52114375.093999997</v>
      </c>
      <c r="G135" s="6">
        <v>56020249.473999999</v>
      </c>
      <c r="H135" s="6">
        <v>58360523.612000003</v>
      </c>
      <c r="I135" s="6">
        <v>61887561.259999998</v>
      </c>
      <c r="J135" s="6">
        <v>64527329.778999999</v>
      </c>
      <c r="K135" s="9">
        <f t="shared" si="15"/>
        <v>7.4948118881880091E-2</v>
      </c>
      <c r="L135" s="9">
        <f t="shared" si="15"/>
        <v>4.1775503679007481E-2</v>
      </c>
      <c r="M135" s="9">
        <f t="shared" si="15"/>
        <v>6.0435332476605305E-2</v>
      </c>
      <c r="N135" s="9">
        <f t="shared" si="15"/>
        <v>4.2654266305791111E-2</v>
      </c>
      <c r="O135" s="9">
        <f t="shared" si="16"/>
        <v>5.4953305335820997E-2</v>
      </c>
    </row>
    <row r="136" spans="1:15" x14ac:dyDescent="0.25">
      <c r="A136" t="s">
        <v>394</v>
      </c>
      <c r="B136" t="s">
        <v>204</v>
      </c>
      <c r="C136" t="s">
        <v>205</v>
      </c>
      <c r="D136" t="s">
        <v>206</v>
      </c>
      <c r="E136" t="s">
        <v>207</v>
      </c>
      <c r="F136" s="6">
        <v>5667.3310000000001</v>
      </c>
      <c r="G136" s="6">
        <v>5589.4089999999997</v>
      </c>
      <c r="H136" s="6">
        <v>5315.2110000000002</v>
      </c>
      <c r="I136" s="6">
        <v>5081.66</v>
      </c>
      <c r="J136" s="6">
        <v>4862.7619999999997</v>
      </c>
      <c r="K136" s="9">
        <f t="shared" si="15"/>
        <v>-1.3749329269809806E-2</v>
      </c>
      <c r="L136" s="9">
        <f t="shared" si="15"/>
        <v>-4.9056707068672094E-2</v>
      </c>
      <c r="M136" s="9">
        <f t="shared" si="15"/>
        <v>-4.3940118275643314E-2</v>
      </c>
      <c r="N136" s="9">
        <f t="shared" si="15"/>
        <v>-4.3076081437955341E-2</v>
      </c>
      <c r="O136" s="9">
        <f t="shared" si="16"/>
        <v>-3.745555901302014E-2</v>
      </c>
    </row>
    <row r="137" spans="1:15" x14ac:dyDescent="0.25">
      <c r="A137" t="s">
        <v>65</v>
      </c>
      <c r="B137" t="s">
        <v>204</v>
      </c>
      <c r="C137" t="s">
        <v>205</v>
      </c>
      <c r="D137" t="s">
        <v>206</v>
      </c>
      <c r="E137" t="s">
        <v>207</v>
      </c>
      <c r="F137" s="6">
        <v>7515.1750000000002</v>
      </c>
      <c r="G137" s="6">
        <v>7691.7150000000001</v>
      </c>
      <c r="H137" s="6">
        <v>7887.0860000000002</v>
      </c>
      <c r="I137" s="6">
        <v>7986.616</v>
      </c>
      <c r="J137" s="6">
        <v>8258.1919999999991</v>
      </c>
      <c r="K137" s="9">
        <f t="shared" si="15"/>
        <v>2.3491136267618513E-2</v>
      </c>
      <c r="L137" s="9">
        <f t="shared" si="15"/>
        <v>2.5400187084414865E-2</v>
      </c>
      <c r="M137" s="9">
        <f t="shared" si="15"/>
        <v>1.2619362841992561E-2</v>
      </c>
      <c r="N137" s="9">
        <f t="shared" si="15"/>
        <v>3.4003888505469537E-2</v>
      </c>
      <c r="O137" s="9">
        <f t="shared" si="16"/>
        <v>2.387864367487387E-2</v>
      </c>
    </row>
    <row r="138" spans="1:15" x14ac:dyDescent="0.25">
      <c r="A138" t="s">
        <v>395</v>
      </c>
      <c r="B138" t="s">
        <v>204</v>
      </c>
      <c r="C138" t="s">
        <v>205</v>
      </c>
      <c r="D138" t="s">
        <v>206</v>
      </c>
      <c r="E138" t="s">
        <v>207</v>
      </c>
      <c r="F138">
        <v>5.3390000000000004</v>
      </c>
      <c r="G138">
        <v>5.5529999999999999</v>
      </c>
      <c r="H138">
        <v>5.71</v>
      </c>
      <c r="I138">
        <v>5.7</v>
      </c>
      <c r="J138">
        <v>5.915</v>
      </c>
      <c r="K138" s="9">
        <f t="shared" si="15"/>
        <v>4.0082412436785821E-2</v>
      </c>
      <c r="L138" s="9">
        <f t="shared" si="15"/>
        <v>2.8273005582567987E-2</v>
      </c>
      <c r="M138" s="9">
        <f t="shared" si="15"/>
        <v>-1.7513134851137981E-3</v>
      </c>
      <c r="N138" s="9">
        <f t="shared" si="15"/>
        <v>3.7719298245614007E-2</v>
      </c>
      <c r="O138" s="9">
        <f t="shared" si="16"/>
        <v>2.6080850694963506E-2</v>
      </c>
    </row>
    <row r="139" spans="1:15" x14ac:dyDescent="0.25">
      <c r="O139" s="9">
        <f>AVERAGE(O3:O138)</f>
        <v>2.5958859128128842E-2</v>
      </c>
    </row>
    <row r="140" spans="1:15" x14ac:dyDescent="0.25">
      <c r="O140"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F5C6-80BA-4A74-A643-16A6C11FF01E}">
  <dimension ref="A1:T41"/>
  <sheetViews>
    <sheetView workbookViewId="0">
      <selection activeCell="F20" sqref="F20"/>
    </sheetView>
  </sheetViews>
  <sheetFormatPr defaultRowHeight="15" x14ac:dyDescent="0.25"/>
  <cols>
    <col min="1" max="11" width="15" customWidth="1"/>
  </cols>
  <sheetData>
    <row r="1" spans="1:11" x14ac:dyDescent="0.25">
      <c r="A1" t="s">
        <v>268</v>
      </c>
      <c r="B1" t="s">
        <v>269</v>
      </c>
      <c r="C1" t="s">
        <v>291</v>
      </c>
      <c r="D1" t="s">
        <v>292</v>
      </c>
      <c r="E1" t="s">
        <v>275</v>
      </c>
      <c r="G1" t="s">
        <v>411</v>
      </c>
      <c r="H1" t="s">
        <v>270</v>
      </c>
      <c r="I1" t="s">
        <v>271</v>
      </c>
      <c r="J1" t="s">
        <v>272</v>
      </c>
      <c r="K1" t="s">
        <v>290</v>
      </c>
    </row>
    <row r="2" spans="1:11" x14ac:dyDescent="0.25">
      <c r="A2" t="s">
        <v>3</v>
      </c>
      <c r="B2" s="7">
        <v>44621</v>
      </c>
      <c r="C2" s="9">
        <v>3.5999999999999997E-2</v>
      </c>
      <c r="D2" s="9">
        <v>0.107</v>
      </c>
      <c r="E2">
        <v>2026</v>
      </c>
      <c r="F2" s="15">
        <v>6.1</v>
      </c>
      <c r="G2" s="15">
        <f>F2/5</f>
        <v>1.22</v>
      </c>
      <c r="H2" s="3">
        <v>-0.28999999999999998</v>
      </c>
      <c r="I2" s="3">
        <v>-0.37</v>
      </c>
      <c r="J2" s="3">
        <v>-0.34</v>
      </c>
      <c r="K2" s="9">
        <v>8.9999999999999993E-3</v>
      </c>
    </row>
    <row r="3" spans="1:11" x14ac:dyDescent="0.25">
      <c r="A3" t="s">
        <v>273</v>
      </c>
      <c r="B3" s="7">
        <v>43647</v>
      </c>
      <c r="C3" s="9">
        <v>8.2000000000000003E-2</v>
      </c>
      <c r="D3" s="9">
        <v>0.255</v>
      </c>
      <c r="E3">
        <v>2026</v>
      </c>
      <c r="F3" s="15">
        <v>1</v>
      </c>
      <c r="G3" s="15">
        <f>F3/7</f>
        <v>0.14285714285714285</v>
      </c>
      <c r="H3" s="3">
        <v>-0.08</v>
      </c>
      <c r="I3" s="3">
        <v>0.06</v>
      </c>
      <c r="J3" s="3">
        <v>-0.19</v>
      </c>
      <c r="K3" s="9">
        <v>-1.7999999999999999E-2</v>
      </c>
    </row>
    <row r="4" spans="1:11" x14ac:dyDescent="0.25">
      <c r="A4" t="s">
        <v>9</v>
      </c>
      <c r="B4" s="7">
        <v>44896</v>
      </c>
      <c r="C4" s="9">
        <v>0.05</v>
      </c>
      <c r="D4" s="9">
        <v>0.29099999999999998</v>
      </c>
      <c r="E4">
        <v>2026</v>
      </c>
      <c r="F4" s="15">
        <v>4.5</v>
      </c>
      <c r="G4" s="15">
        <f>F4/4</f>
        <v>1.125</v>
      </c>
      <c r="H4" s="3">
        <v>-0.14000000000000001</v>
      </c>
      <c r="I4" s="3">
        <v>-0.12</v>
      </c>
      <c r="J4" s="3">
        <v>-0.12</v>
      </c>
      <c r="K4" s="9">
        <v>1.4E-2</v>
      </c>
    </row>
    <row r="5" spans="1:11" x14ac:dyDescent="0.25">
      <c r="A5" t="s">
        <v>53</v>
      </c>
      <c r="B5" s="7">
        <v>43891</v>
      </c>
      <c r="C5" s="9">
        <v>2.5999999999999999E-2</v>
      </c>
      <c r="D5" s="9">
        <v>0.12</v>
      </c>
      <c r="E5">
        <v>2027</v>
      </c>
      <c r="F5">
        <v>2.2000000000000002</v>
      </c>
      <c r="G5" s="15">
        <f>F5/8</f>
        <v>0.27500000000000002</v>
      </c>
      <c r="H5" s="3">
        <v>0.06</v>
      </c>
      <c r="I5" s="3">
        <v>-0.28000000000000003</v>
      </c>
      <c r="J5" s="3">
        <v>-0.1</v>
      </c>
      <c r="K5" s="9">
        <v>1.6E-2</v>
      </c>
    </row>
    <row r="6" spans="1:11" x14ac:dyDescent="0.25">
      <c r="A6" t="s">
        <v>55</v>
      </c>
      <c r="B6" s="7">
        <v>44927</v>
      </c>
      <c r="C6" s="9">
        <v>0.01</v>
      </c>
      <c r="D6" s="9">
        <v>6.4000000000000001E-2</v>
      </c>
      <c r="E6">
        <v>2026</v>
      </c>
      <c r="F6">
        <v>5.7</v>
      </c>
      <c r="G6" s="15">
        <f>F6/4</f>
        <v>1.425</v>
      </c>
      <c r="H6" s="3">
        <v>-0.09</v>
      </c>
      <c r="I6" s="3">
        <v>-0.08</v>
      </c>
      <c r="J6" s="3">
        <v>-0.05</v>
      </c>
      <c r="K6" s="9">
        <v>2.8000000000000001E-2</v>
      </c>
    </row>
    <row r="7" spans="1:11" x14ac:dyDescent="0.25">
      <c r="A7" t="s">
        <v>90</v>
      </c>
      <c r="B7" s="7">
        <v>44287</v>
      </c>
      <c r="C7" s="9">
        <v>1.4999999999999999E-2</v>
      </c>
      <c r="D7" s="9">
        <v>0.08</v>
      </c>
      <c r="E7">
        <v>2025</v>
      </c>
      <c r="F7">
        <v>5.7</v>
      </c>
      <c r="G7" s="15">
        <f>F7/5</f>
        <v>1.1400000000000001</v>
      </c>
      <c r="H7" s="3">
        <v>0</v>
      </c>
      <c r="I7" s="3">
        <v>-0.44</v>
      </c>
      <c r="J7" s="3">
        <v>-0.03</v>
      </c>
      <c r="K7" s="9">
        <v>3.5999999999999997E-2</v>
      </c>
    </row>
    <row r="8" spans="1:11" x14ac:dyDescent="0.25">
      <c r="A8" t="s">
        <v>94</v>
      </c>
      <c r="B8" s="7">
        <v>44682</v>
      </c>
      <c r="C8" s="9">
        <v>0.01</v>
      </c>
      <c r="D8" s="9">
        <v>3.5000000000000003E-2</v>
      </c>
      <c r="E8">
        <v>2025</v>
      </c>
      <c r="F8">
        <v>3.7</v>
      </c>
      <c r="G8" s="15">
        <f>F8/4</f>
        <v>0.92500000000000004</v>
      </c>
      <c r="H8" s="3">
        <v>0</v>
      </c>
      <c r="I8" s="3">
        <v>-0.06</v>
      </c>
      <c r="J8" s="3">
        <v>-0.04</v>
      </c>
      <c r="K8" s="9">
        <v>7.0000000000000001E-3</v>
      </c>
    </row>
    <row r="9" spans="1:11" x14ac:dyDescent="0.25">
      <c r="A9" t="s">
        <v>15</v>
      </c>
      <c r="B9" s="7">
        <v>43647</v>
      </c>
      <c r="C9" s="9">
        <v>0.02</v>
      </c>
      <c r="D9" s="9">
        <v>0.127</v>
      </c>
      <c r="E9">
        <v>2026</v>
      </c>
      <c r="F9">
        <v>5</v>
      </c>
      <c r="G9" s="15">
        <f>F9/7</f>
        <v>0.7142857142857143</v>
      </c>
      <c r="H9" s="3">
        <v>-0.02</v>
      </c>
      <c r="I9" s="3">
        <v>-0.01</v>
      </c>
      <c r="J9" s="3">
        <v>-0.46</v>
      </c>
      <c r="K9" s="9">
        <v>7.0000000000000001E-3</v>
      </c>
    </row>
    <row r="10" spans="1:11" x14ac:dyDescent="0.25">
      <c r="A10" t="s">
        <v>16</v>
      </c>
      <c r="B10" s="7">
        <v>44986</v>
      </c>
      <c r="C10" s="9">
        <v>2.4E-2</v>
      </c>
      <c r="D10" s="9">
        <v>0.122</v>
      </c>
      <c r="E10">
        <v>2027</v>
      </c>
      <c r="F10">
        <v>5.3</v>
      </c>
      <c r="G10" s="15">
        <f>F10/5</f>
        <v>1.06</v>
      </c>
      <c r="H10" s="3">
        <v>-0.04</v>
      </c>
      <c r="I10" s="3">
        <v>-0.05</v>
      </c>
      <c r="J10" s="3">
        <v>0.22</v>
      </c>
      <c r="K10" s="9">
        <v>1.9E-2</v>
      </c>
    </row>
    <row r="11" spans="1:11" x14ac:dyDescent="0.25">
      <c r="A11" t="s">
        <v>60</v>
      </c>
      <c r="B11" t="s">
        <v>274</v>
      </c>
      <c r="C11" s="9">
        <v>2.8000000000000001E-2</v>
      </c>
      <c r="D11" s="9">
        <v>0.124</v>
      </c>
      <c r="E11">
        <v>2027</v>
      </c>
      <c r="F11">
        <v>9.5</v>
      </c>
      <c r="G11" s="15">
        <f>F11/12</f>
        <v>0.79166666666666663</v>
      </c>
      <c r="H11" s="3">
        <v>-0.34</v>
      </c>
      <c r="I11" s="3">
        <v>-0.49</v>
      </c>
      <c r="J11" s="3">
        <v>-0.33</v>
      </c>
      <c r="K11" s="9">
        <v>3.0000000000000001E-3</v>
      </c>
    </row>
    <row r="12" spans="1:11" x14ac:dyDescent="0.25">
      <c r="A12" t="s">
        <v>61</v>
      </c>
      <c r="B12" t="s">
        <v>274</v>
      </c>
      <c r="C12" s="9">
        <v>1.4999999999999999E-2</v>
      </c>
      <c r="D12" s="9">
        <v>0.1</v>
      </c>
      <c r="E12">
        <v>2027</v>
      </c>
      <c r="F12">
        <v>3.8</v>
      </c>
      <c r="G12" s="15">
        <f>F12/12</f>
        <v>0.31666666666666665</v>
      </c>
      <c r="H12" s="3">
        <v>-0.16</v>
      </c>
      <c r="I12" s="3">
        <v>-0.17</v>
      </c>
      <c r="J12" s="3">
        <v>-0.31</v>
      </c>
      <c r="K12" s="9">
        <v>1.6E-2</v>
      </c>
    </row>
    <row r="13" spans="1:11" x14ac:dyDescent="0.25">
      <c r="A13" s="4" t="s">
        <v>286</v>
      </c>
      <c r="C13" s="13">
        <f>AVERAGE(C2:C12)</f>
        <v>2.8727272727272726E-2</v>
      </c>
      <c r="D13" s="13">
        <f>AVERAGE(D2:D12)</f>
        <v>0.12954545454545457</v>
      </c>
      <c r="F13" s="14">
        <f t="shared" ref="F13:K13" si="0">AVERAGE(F2:F12)</f>
        <v>4.7727272727272725</v>
      </c>
      <c r="G13" s="14">
        <f t="shared" si="0"/>
        <v>0.83049783549783551</v>
      </c>
      <c r="H13" s="12">
        <f t="shared" si="0"/>
        <v>-0.1</v>
      </c>
      <c r="I13" s="12">
        <f t="shared" si="0"/>
        <v>-0.18272727272727274</v>
      </c>
      <c r="J13" s="12">
        <f t="shared" si="0"/>
        <v>-0.15909090909090912</v>
      </c>
      <c r="K13" s="13">
        <f t="shared" si="0"/>
        <v>1.2454545454545456E-2</v>
      </c>
    </row>
    <row r="14" spans="1:11" x14ac:dyDescent="0.25">
      <c r="A14" s="4" t="s">
        <v>410</v>
      </c>
      <c r="C14" s="13">
        <f>MEDIAN(C2:C12)</f>
        <v>2.4E-2</v>
      </c>
      <c r="D14" s="13">
        <f>MEDIAN(D2:D12)</f>
        <v>0.12</v>
      </c>
      <c r="F14" s="14">
        <f>MEDIAN(F2:F12)</f>
        <v>5</v>
      </c>
      <c r="G14" s="14">
        <f>MEDIAN(G2:G12)</f>
        <v>0.92500000000000004</v>
      </c>
      <c r="H14" s="13">
        <f t="shared" ref="H14:K14" si="1">MEDIAN(H2:H12)</f>
        <v>-0.08</v>
      </c>
      <c r="I14" s="13">
        <f t="shared" si="1"/>
        <v>-0.12</v>
      </c>
      <c r="J14" s="13">
        <f t="shared" si="1"/>
        <v>-0.12</v>
      </c>
      <c r="K14" s="13">
        <f t="shared" si="1"/>
        <v>1.4E-2</v>
      </c>
    </row>
    <row r="16" spans="1:11" x14ac:dyDescent="0.25">
      <c r="B16" t="s">
        <v>412</v>
      </c>
      <c r="C16" t="s">
        <v>413</v>
      </c>
      <c r="D16" t="s">
        <v>417</v>
      </c>
      <c r="E16" t="s">
        <v>418</v>
      </c>
      <c r="F16" t="s">
        <v>425</v>
      </c>
    </row>
    <row r="17" spans="1:20" x14ac:dyDescent="0.25">
      <c r="A17" t="s">
        <v>317</v>
      </c>
      <c r="B17" t="s">
        <v>414</v>
      </c>
      <c r="C17">
        <v>10</v>
      </c>
      <c r="D17">
        <v>5.3</v>
      </c>
      <c r="E17">
        <v>1.4</v>
      </c>
      <c r="F17" s="16">
        <v>-0.01</v>
      </c>
      <c r="H17" s="6"/>
      <c r="I17" s="6"/>
      <c r="J17" s="6"/>
      <c r="K17" s="6"/>
      <c r="L17" s="6"/>
      <c r="M17" s="6"/>
      <c r="N17" s="6"/>
      <c r="O17" s="6"/>
      <c r="P17" s="6"/>
      <c r="Q17" s="6"/>
      <c r="R17" s="6"/>
      <c r="S17" s="6"/>
      <c r="T17" s="6"/>
    </row>
    <row r="18" spans="1:20" x14ac:dyDescent="0.25">
      <c r="A18" t="s">
        <v>52</v>
      </c>
      <c r="B18" t="s">
        <v>415</v>
      </c>
      <c r="C18">
        <v>11</v>
      </c>
      <c r="D18">
        <v>9.1999999999999993</v>
      </c>
      <c r="E18">
        <v>10.1</v>
      </c>
      <c r="F18" s="16">
        <v>-7.0000000000000001E-3</v>
      </c>
      <c r="H18" s="3"/>
      <c r="I18" s="3"/>
      <c r="J18" s="3"/>
      <c r="K18" s="9"/>
    </row>
    <row r="19" spans="1:20" x14ac:dyDescent="0.25">
      <c r="A19" t="s">
        <v>54</v>
      </c>
      <c r="B19" t="s">
        <v>414</v>
      </c>
      <c r="C19">
        <v>17</v>
      </c>
      <c r="D19">
        <v>6.1</v>
      </c>
      <c r="E19">
        <v>4.5</v>
      </c>
      <c r="F19" s="9">
        <v>1.4999999999999999E-2</v>
      </c>
      <c r="H19" s="3"/>
      <c r="I19" s="3"/>
      <c r="J19" s="3"/>
      <c r="K19" s="9"/>
    </row>
    <row r="20" spans="1:20" x14ac:dyDescent="0.25">
      <c r="A20" t="s">
        <v>19</v>
      </c>
      <c r="B20" t="s">
        <v>414</v>
      </c>
      <c r="C20">
        <v>21</v>
      </c>
      <c r="D20">
        <v>8.1999999999999993</v>
      </c>
      <c r="E20">
        <v>2.2999999999999998</v>
      </c>
      <c r="F20" s="9">
        <v>2.3E-2</v>
      </c>
    </row>
    <row r="21" spans="1:20" x14ac:dyDescent="0.25">
      <c r="A21" t="s">
        <v>97</v>
      </c>
      <c r="B21" t="s">
        <v>416</v>
      </c>
      <c r="C21">
        <v>23</v>
      </c>
      <c r="D21">
        <v>21.5</v>
      </c>
      <c r="E21">
        <v>0</v>
      </c>
      <c r="F21" s="9">
        <v>0.03</v>
      </c>
    </row>
    <row r="22" spans="1:20" x14ac:dyDescent="0.25">
      <c r="A22" t="s">
        <v>20</v>
      </c>
      <c r="B22" t="s">
        <v>414</v>
      </c>
      <c r="C22">
        <v>10</v>
      </c>
      <c r="D22">
        <v>6.8</v>
      </c>
      <c r="E22">
        <v>5.3</v>
      </c>
      <c r="F22" s="16">
        <v>-3.0000000000000001E-3</v>
      </c>
    </row>
    <row r="23" spans="1:20" x14ac:dyDescent="0.25">
      <c r="A23" t="s">
        <v>65</v>
      </c>
      <c r="B23" t="s">
        <v>414</v>
      </c>
      <c r="C23">
        <v>18</v>
      </c>
      <c r="D23">
        <v>11.5</v>
      </c>
      <c r="E23">
        <v>1.2</v>
      </c>
      <c r="F23" s="9">
        <v>4.1000000000000002E-2</v>
      </c>
    </row>
    <row r="24" spans="1:20" x14ac:dyDescent="0.25">
      <c r="C24" s="8">
        <f>AVERAGE(C17:C23)</f>
        <v>15.714285714285714</v>
      </c>
      <c r="F24" s="9">
        <f>AVERAGE(F17:F23)</f>
        <v>1.2714285714285714E-2</v>
      </c>
    </row>
    <row r="26" spans="1:20" x14ac:dyDescent="0.25">
      <c r="A26" s="4" t="s">
        <v>426</v>
      </c>
    </row>
    <row r="27" spans="1:20" x14ac:dyDescent="0.25">
      <c r="A27" t="s">
        <v>226</v>
      </c>
      <c r="B27">
        <v>2020</v>
      </c>
      <c r="C27">
        <f t="shared" ref="C27:G27" si="2">B27+1</f>
        <v>2021</v>
      </c>
      <c r="D27">
        <f t="shared" si="2"/>
        <v>2022</v>
      </c>
      <c r="E27">
        <f t="shared" si="2"/>
        <v>2023</v>
      </c>
      <c r="F27">
        <f t="shared" si="2"/>
        <v>2024</v>
      </c>
      <c r="G27">
        <f t="shared" si="2"/>
        <v>2025</v>
      </c>
    </row>
    <row r="28" spans="1:20" x14ac:dyDescent="0.25">
      <c r="A28" t="s">
        <v>419</v>
      </c>
      <c r="B28" s="15">
        <f t="shared" ref="B28:G28" si="3">AVERAGE(B31:B41)</f>
        <v>15.98970916282464</v>
      </c>
      <c r="C28" s="15">
        <f t="shared" si="3"/>
        <v>13.49265563526472</v>
      </c>
      <c r="D28" s="15">
        <f t="shared" si="3"/>
        <v>15.356640828605642</v>
      </c>
      <c r="E28" s="15">
        <f t="shared" si="3"/>
        <v>17.124916195541559</v>
      </c>
      <c r="F28" s="15">
        <f t="shared" si="3"/>
        <v>23.448286507515675</v>
      </c>
      <c r="G28" s="15">
        <f t="shared" si="3"/>
        <v>18.086103885132118</v>
      </c>
    </row>
    <row r="29" spans="1:20" x14ac:dyDescent="0.25">
      <c r="A29" t="s">
        <v>420</v>
      </c>
      <c r="B29" s="15">
        <f t="shared" ref="B29:G29" si="4">MEDIAN(B31:B41)</f>
        <v>15.440126842286475</v>
      </c>
      <c r="C29" s="15">
        <f t="shared" si="4"/>
        <v>12.896447487981193</v>
      </c>
      <c r="D29" s="15">
        <f t="shared" si="4"/>
        <v>13.173883532153294</v>
      </c>
      <c r="E29" s="15">
        <f t="shared" si="4"/>
        <v>17.979067687583829</v>
      </c>
      <c r="F29" s="15">
        <f t="shared" si="4"/>
        <v>22.540224050372309</v>
      </c>
      <c r="G29" s="15">
        <f t="shared" si="4"/>
        <v>16.629900082220853</v>
      </c>
    </row>
    <row r="31" spans="1:20" x14ac:dyDescent="0.25">
      <c r="A31" t="s">
        <v>3</v>
      </c>
      <c r="B31" s="15">
        <v>9.2153792471944005</v>
      </c>
      <c r="C31" s="15">
        <v>6.6664788962068346</v>
      </c>
      <c r="D31" s="15">
        <v>13.173883532153294</v>
      </c>
      <c r="E31" s="15">
        <v>14.829928214790844</v>
      </c>
      <c r="F31" s="15">
        <v>18.90385730809821</v>
      </c>
      <c r="G31" s="15">
        <v>5.3296158007379413</v>
      </c>
    </row>
    <row r="32" spans="1:20" x14ac:dyDescent="0.25">
      <c r="A32" t="s">
        <v>262</v>
      </c>
      <c r="B32" s="15">
        <v>27.745604392399702</v>
      </c>
      <c r="C32" s="15">
        <v>12.896447487981193</v>
      </c>
      <c r="D32" s="15">
        <v>19.653039921961629</v>
      </c>
      <c r="E32" s="15">
        <v>20.415671547113938</v>
      </c>
      <c r="F32" s="15">
        <v>22.540224050372309</v>
      </c>
      <c r="G32" s="15">
        <v>20.745253677384717</v>
      </c>
    </row>
    <row r="33" spans="1:7" x14ac:dyDescent="0.25">
      <c r="A33" t="s">
        <v>252</v>
      </c>
      <c r="B33" s="15">
        <v>16.923706069927373</v>
      </c>
      <c r="C33" s="15">
        <v>22.453338665615764</v>
      </c>
      <c r="D33" s="15">
        <v>18.37406879678041</v>
      </c>
      <c r="E33" s="15">
        <v>28.577575601380239</v>
      </c>
      <c r="F33" s="15">
        <v>42.931581652835966</v>
      </c>
      <c r="G33" s="15">
        <v>30.69818161148094</v>
      </c>
    </row>
    <row r="34" spans="1:7" x14ac:dyDescent="0.25">
      <c r="A34" t="s">
        <v>255</v>
      </c>
      <c r="B34" s="15">
        <v>8.9018855656681364</v>
      </c>
      <c r="C34" s="15">
        <v>11.420526351940865</v>
      </c>
      <c r="D34" s="15">
        <v>9.6775050523573096</v>
      </c>
      <c r="E34" s="15">
        <v>9.8247488488064505</v>
      </c>
      <c r="F34" s="15">
        <v>22.958016776116668</v>
      </c>
      <c r="G34" s="15">
        <v>16.629900082220853</v>
      </c>
    </row>
    <row r="35" spans="1:7" x14ac:dyDescent="0.25">
      <c r="A35" t="s">
        <v>55</v>
      </c>
      <c r="B35" s="15">
        <v>14.83088407659805</v>
      </c>
      <c r="C35" s="15">
        <v>16.274953076528838</v>
      </c>
      <c r="D35" s="15">
        <v>22.332740630986706</v>
      </c>
      <c r="E35" s="15">
        <v>18.925650754110428</v>
      </c>
      <c r="F35" s="15">
        <v>23.658597358469198</v>
      </c>
      <c r="G35" s="15">
        <v>21.481694182086418</v>
      </c>
    </row>
    <row r="36" spans="1:7" x14ac:dyDescent="0.25">
      <c r="A36" t="s">
        <v>90</v>
      </c>
      <c r="B36" s="15">
        <v>15.440126842286475</v>
      </c>
      <c r="C36" s="15">
        <v>11.981567972891595</v>
      </c>
      <c r="D36" s="15">
        <v>15.563213190902403</v>
      </c>
      <c r="E36" s="15">
        <v>19.135787425447106</v>
      </c>
      <c r="F36" s="15">
        <v>28.688763176725406</v>
      </c>
      <c r="G36" s="15">
        <v>21.383971909577127</v>
      </c>
    </row>
    <row r="37" spans="1:7" x14ac:dyDescent="0.25">
      <c r="A37" t="s">
        <v>94</v>
      </c>
      <c r="B37" s="15">
        <v>16.756336505474213</v>
      </c>
      <c r="C37" s="15">
        <v>13.322279090192618</v>
      </c>
      <c r="D37" s="15">
        <v>12.503734355198478</v>
      </c>
      <c r="E37" s="15">
        <v>10.241262299208804</v>
      </c>
      <c r="F37" s="15">
        <v>14.206180513470876</v>
      </c>
      <c r="G37" s="15">
        <v>13.336816732648254</v>
      </c>
    </row>
    <row r="38" spans="1:7" x14ac:dyDescent="0.25">
      <c r="A38" t="s">
        <v>15</v>
      </c>
      <c r="B38" s="15">
        <v>23.58763671982754</v>
      </c>
      <c r="C38" s="15">
        <v>25.234878634424586</v>
      </c>
      <c r="D38" s="15">
        <v>33.000381503101956</v>
      </c>
      <c r="E38" s="15">
        <v>35.212623801894352</v>
      </c>
      <c r="F38" s="15">
        <v>43.402845155876143</v>
      </c>
      <c r="G38" s="15">
        <v>30.362051710264389</v>
      </c>
    </row>
    <row r="39" spans="1:7" x14ac:dyDescent="0.25">
      <c r="A39" t="s">
        <v>16</v>
      </c>
      <c r="B39" s="15">
        <v>28.298100782645069</v>
      </c>
      <c r="C39" s="15">
        <v>16.323042296574407</v>
      </c>
      <c r="D39" s="15">
        <v>7.1381513576855946</v>
      </c>
      <c r="E39" s="15">
        <v>9.0202390455729784</v>
      </c>
      <c r="F39" s="15">
        <v>12.676896402848206</v>
      </c>
      <c r="G39" s="15">
        <v>13.87023587371916</v>
      </c>
    </row>
    <row r="40" spans="1:7" x14ac:dyDescent="0.25">
      <c r="A40" t="s">
        <v>60</v>
      </c>
      <c r="B40" s="15">
        <v>2.4032015355815006</v>
      </c>
      <c r="C40" s="15">
        <v>2.489189633429282</v>
      </c>
      <c r="D40" s="15">
        <v>5.749177604253199</v>
      </c>
      <c r="E40" s="15">
        <v>4.2115229250481745</v>
      </c>
      <c r="F40" s="15">
        <v>12.465339442605371</v>
      </c>
      <c r="G40" s="15">
        <v>11.132533417427091</v>
      </c>
    </row>
    <row r="41" spans="1:7" x14ac:dyDescent="0.25">
      <c r="A41" t="s">
        <v>61</v>
      </c>
      <c r="B41" s="15">
        <v>11.783939053468579</v>
      </c>
      <c r="C41" s="15">
        <v>9.3565098821259483</v>
      </c>
      <c r="D41" s="15">
        <v>11.757153169281116</v>
      </c>
      <c r="E41" s="15">
        <v>17.979067687583829</v>
      </c>
      <c r="F41" s="15">
        <v>15.49884974525405</v>
      </c>
      <c r="G41" s="15">
        <v>13.976887738906454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850B-E663-4358-96FC-83626EC12D9F}">
  <dimension ref="A1:AB404"/>
  <sheetViews>
    <sheetView topLeftCell="O1" workbookViewId="0">
      <pane ySplit="1" topLeftCell="A2" activePane="bottomLeft" state="frozen"/>
      <selection pane="bottomLeft" activeCell="V25" sqref="V25"/>
    </sheetView>
  </sheetViews>
  <sheetFormatPr defaultRowHeight="15" x14ac:dyDescent="0.25"/>
  <cols>
    <col min="11" max="12" width="11" bestFit="1" customWidth="1"/>
  </cols>
  <sheetData>
    <row r="1" spans="1:28" x14ac:dyDescent="0.25">
      <c r="A1" t="s">
        <v>226</v>
      </c>
      <c r="B1" s="10" t="s">
        <v>227</v>
      </c>
      <c r="C1" t="s">
        <v>228</v>
      </c>
      <c r="D1" s="10" t="s">
        <v>229</v>
      </c>
      <c r="E1" t="s">
        <v>230</v>
      </c>
      <c r="F1" s="10" t="s">
        <v>231</v>
      </c>
      <c r="G1" t="s">
        <v>232</v>
      </c>
      <c r="H1" t="s">
        <v>233</v>
      </c>
      <c r="I1" t="s">
        <v>234</v>
      </c>
      <c r="J1" t="s">
        <v>235</v>
      </c>
      <c r="K1" t="s">
        <v>236</v>
      </c>
      <c r="L1" t="s">
        <v>237</v>
      </c>
      <c r="P1" s="11" t="s">
        <v>404</v>
      </c>
      <c r="Q1" t="s">
        <v>3</v>
      </c>
      <c r="R1" t="s">
        <v>273</v>
      </c>
      <c r="S1" t="s">
        <v>9</v>
      </c>
      <c r="T1" t="s">
        <v>53</v>
      </c>
      <c r="U1" t="s">
        <v>55</v>
      </c>
      <c r="V1" t="s">
        <v>90</v>
      </c>
      <c r="W1" t="s">
        <v>94</v>
      </c>
      <c r="X1" t="s">
        <v>15</v>
      </c>
      <c r="Y1" t="s">
        <v>16</v>
      </c>
      <c r="Z1" t="s">
        <v>60</v>
      </c>
      <c r="AA1" t="s">
        <v>61</v>
      </c>
      <c r="AB1" s="4" t="s">
        <v>409</v>
      </c>
    </row>
    <row r="2" spans="1:28" x14ac:dyDescent="0.25">
      <c r="A2" t="s">
        <v>3</v>
      </c>
      <c r="B2" s="10" t="s">
        <v>238</v>
      </c>
      <c r="C2" t="s">
        <v>239</v>
      </c>
      <c r="D2" s="10" t="s">
        <v>240</v>
      </c>
      <c r="E2" t="s">
        <v>396</v>
      </c>
      <c r="F2" s="10" t="s">
        <v>397</v>
      </c>
      <c r="G2" t="s">
        <v>241</v>
      </c>
      <c r="H2" t="s">
        <v>241</v>
      </c>
      <c r="I2" t="s">
        <v>241</v>
      </c>
      <c r="J2" t="s">
        <v>241</v>
      </c>
      <c r="K2" t="s">
        <v>241</v>
      </c>
      <c r="L2" t="s">
        <v>241</v>
      </c>
      <c r="P2" s="10" t="s">
        <v>266</v>
      </c>
      <c r="Q2" s="3">
        <v>0.59754667456118427</v>
      </c>
      <c r="R2" s="3">
        <v>0.15696683872086592</v>
      </c>
      <c r="S2" s="3">
        <v>0.40898504550371123</v>
      </c>
      <c r="T2" s="3">
        <v>0.64732217276285065</v>
      </c>
      <c r="U2" s="3">
        <v>0.63533189819233704</v>
      </c>
      <c r="V2" s="3">
        <v>0.38898306606732841</v>
      </c>
      <c r="W2" s="3">
        <v>0.2815102571391826</v>
      </c>
      <c r="X2" s="3">
        <v>0.31231741294159809</v>
      </c>
      <c r="Y2" s="3">
        <v>0.35072708454395002</v>
      </c>
      <c r="Z2" s="3">
        <v>0.53504287217045188</v>
      </c>
      <c r="AA2" s="3">
        <v>0.83112047836603609</v>
      </c>
      <c r="AB2" s="3">
        <f>AVERAGE(Q2:AA2)</f>
        <v>0.46780489099722689</v>
      </c>
    </row>
    <row r="3" spans="1:28" x14ac:dyDescent="0.25">
      <c r="A3" t="s">
        <v>3</v>
      </c>
      <c r="B3" s="10" t="s">
        <v>238</v>
      </c>
      <c r="C3" t="s">
        <v>239</v>
      </c>
      <c r="D3" s="10" t="s">
        <v>240</v>
      </c>
      <c r="E3" t="s">
        <v>398</v>
      </c>
      <c r="F3" s="10" t="s">
        <v>399</v>
      </c>
      <c r="G3">
        <v>163358000</v>
      </c>
      <c r="H3">
        <v>114893000</v>
      </c>
      <c r="I3">
        <v>122798000</v>
      </c>
      <c r="J3">
        <v>224320000</v>
      </c>
      <c r="K3">
        <v>1231461000</v>
      </c>
      <c r="L3">
        <v>337312000</v>
      </c>
      <c r="P3" s="10" t="s">
        <v>405</v>
      </c>
      <c r="Q3" s="3">
        <v>1.7624396224037955E-2</v>
      </c>
      <c r="R3" s="3">
        <v>0.14054095252170448</v>
      </c>
      <c r="S3" s="3">
        <v>0.1720632306468679</v>
      </c>
      <c r="T3" s="3">
        <v>0.22844820312416347</v>
      </c>
      <c r="U3" s="3">
        <v>9.6249696000544865E-2</v>
      </c>
      <c r="V3" s="3">
        <v>7.6448493510962001E-2</v>
      </c>
      <c r="W3" s="3">
        <v>0.19997048623043301</v>
      </c>
      <c r="X3" s="3">
        <v>0.22110515170330988</v>
      </c>
      <c r="Y3" s="3">
        <v>0.23691618326760977</v>
      </c>
      <c r="Z3" s="3">
        <v>0.40053835533518617</v>
      </c>
      <c r="AA3" s="3">
        <v>0.10252521908366183</v>
      </c>
      <c r="AB3" s="3">
        <f>AVERAGE(Q3:AA3)</f>
        <v>0.17203912433168014</v>
      </c>
    </row>
    <row r="4" spans="1:28" x14ac:dyDescent="0.25">
      <c r="A4" t="s">
        <v>3</v>
      </c>
      <c r="B4" s="10" t="s">
        <v>238</v>
      </c>
      <c r="C4" t="s">
        <v>239</v>
      </c>
      <c r="D4" s="10" t="s">
        <v>240</v>
      </c>
      <c r="E4" t="s">
        <v>400</v>
      </c>
      <c r="F4" s="10" t="s">
        <v>401</v>
      </c>
      <c r="G4" t="s">
        <v>241</v>
      </c>
      <c r="H4" t="s">
        <v>241</v>
      </c>
      <c r="I4" t="s">
        <v>241</v>
      </c>
      <c r="J4" t="s">
        <v>241</v>
      </c>
      <c r="K4" t="s">
        <v>241</v>
      </c>
      <c r="L4" t="s">
        <v>241</v>
      </c>
      <c r="P4" s="10" t="s">
        <v>267</v>
      </c>
      <c r="Q4" s="3">
        <v>0.19986541242078895</v>
      </c>
      <c r="R4" s="3">
        <v>0.38315406959737325</v>
      </c>
      <c r="S4" s="3">
        <v>5.9944124924208843E-2</v>
      </c>
      <c r="T4" s="3">
        <v>6.7926316605010834E-2</v>
      </c>
      <c r="U4" s="3">
        <v>0</v>
      </c>
      <c r="V4" s="3">
        <v>0.25742848881655578</v>
      </c>
      <c r="W4" s="3">
        <v>0.28758740588365517</v>
      </c>
      <c r="X4" s="3">
        <v>0.29963842021837178</v>
      </c>
      <c r="Y4" s="3">
        <v>0.12325859326146366</v>
      </c>
      <c r="Z4" s="3">
        <v>0</v>
      </c>
      <c r="AA4" s="3">
        <v>3.7031343947397918E-2</v>
      </c>
      <c r="AB4" s="3">
        <f>AVERAGE(Q4:AA4)</f>
        <v>0.15598492506134784</v>
      </c>
    </row>
    <row r="5" spans="1:28" x14ac:dyDescent="0.25">
      <c r="A5" t="s">
        <v>3</v>
      </c>
      <c r="B5" s="10" t="s">
        <v>238</v>
      </c>
      <c r="C5" t="s">
        <v>239</v>
      </c>
      <c r="D5" s="10" t="s">
        <v>240</v>
      </c>
      <c r="E5" t="s">
        <v>402</v>
      </c>
      <c r="F5" s="10" t="s">
        <v>403</v>
      </c>
      <c r="G5">
        <v>0</v>
      </c>
      <c r="H5">
        <v>0</v>
      </c>
      <c r="I5">
        <v>0</v>
      </c>
      <c r="J5">
        <v>0</v>
      </c>
      <c r="K5">
        <v>0</v>
      </c>
      <c r="L5">
        <v>0</v>
      </c>
      <c r="P5" s="10" t="s">
        <v>406</v>
      </c>
      <c r="Q5" s="3">
        <v>0.18496351679398876</v>
      </c>
      <c r="R5" s="3">
        <v>0.31933813916005621</v>
      </c>
      <c r="S5" s="3">
        <v>0.359007598925212</v>
      </c>
      <c r="T5" s="3">
        <v>5.6303307507974965E-2</v>
      </c>
      <c r="U5" s="3">
        <v>0.26841840580711812</v>
      </c>
      <c r="V5" s="3">
        <v>0.2771399516051537</v>
      </c>
      <c r="W5" s="3">
        <v>0.23093185074672928</v>
      </c>
      <c r="X5" s="3">
        <v>0.16693901513672035</v>
      </c>
      <c r="Y5" s="3">
        <v>0.28909813892697667</v>
      </c>
      <c r="Z5" s="3">
        <v>6.4418772494361856E-2</v>
      </c>
      <c r="AA5" s="3">
        <v>2.9322958602904101E-2</v>
      </c>
      <c r="AB5" s="3">
        <f>AVERAGE(Q5:AA5)</f>
        <v>0.20417105960974508</v>
      </c>
    </row>
    <row r="6" spans="1:28" x14ac:dyDescent="0.25">
      <c r="A6" t="s">
        <v>3</v>
      </c>
      <c r="B6" s="10" t="s">
        <v>238</v>
      </c>
      <c r="C6" t="s">
        <v>239</v>
      </c>
      <c r="D6" s="10" t="s">
        <v>240</v>
      </c>
      <c r="E6" t="s">
        <v>242</v>
      </c>
      <c r="F6" s="10" t="s">
        <v>243</v>
      </c>
      <c r="G6" t="s">
        <v>241</v>
      </c>
      <c r="H6" t="s">
        <v>241</v>
      </c>
      <c r="I6" t="s">
        <v>241</v>
      </c>
      <c r="J6" t="s">
        <v>241</v>
      </c>
      <c r="K6" t="s">
        <v>241</v>
      </c>
      <c r="L6" t="s">
        <v>241</v>
      </c>
      <c r="Q6" s="3"/>
      <c r="R6" s="3"/>
      <c r="S6" s="3"/>
      <c r="T6" s="3"/>
      <c r="U6" s="3"/>
      <c r="V6" s="3"/>
      <c r="W6" s="3"/>
      <c r="X6" s="3"/>
      <c r="Y6" s="3"/>
      <c r="Z6" s="3"/>
      <c r="AA6" s="3"/>
    </row>
    <row r="7" spans="1:28" x14ac:dyDescent="0.25">
      <c r="A7" t="s">
        <v>3</v>
      </c>
      <c r="B7" s="10" t="s">
        <v>238</v>
      </c>
      <c r="C7" t="s">
        <v>239</v>
      </c>
      <c r="D7" s="10" t="s">
        <v>240</v>
      </c>
      <c r="E7" t="s">
        <v>244</v>
      </c>
      <c r="F7" s="10" t="s">
        <v>245</v>
      </c>
      <c r="G7" t="s">
        <v>241</v>
      </c>
      <c r="H7" t="s">
        <v>241</v>
      </c>
      <c r="I7" t="s">
        <v>241</v>
      </c>
      <c r="J7" t="s">
        <v>241</v>
      </c>
      <c r="K7" t="s">
        <v>241</v>
      </c>
      <c r="L7" t="s">
        <v>241</v>
      </c>
      <c r="P7" s="11" t="s">
        <v>407</v>
      </c>
      <c r="Q7" s="3"/>
      <c r="R7" s="3"/>
      <c r="S7" s="3"/>
      <c r="T7" s="3"/>
      <c r="U7" s="3"/>
      <c r="V7" s="3"/>
      <c r="W7" s="3"/>
      <c r="X7" s="3"/>
      <c r="Y7" s="3"/>
      <c r="Z7" s="3"/>
      <c r="AA7" s="3"/>
    </row>
    <row r="8" spans="1:28" x14ac:dyDescent="0.25">
      <c r="A8" t="s">
        <v>3</v>
      </c>
      <c r="B8" s="10" t="s">
        <v>238</v>
      </c>
      <c r="C8" t="s">
        <v>239</v>
      </c>
      <c r="D8" s="10" t="s">
        <v>240</v>
      </c>
      <c r="E8" t="s">
        <v>246</v>
      </c>
      <c r="F8" s="10" t="s">
        <v>247</v>
      </c>
      <c r="G8">
        <v>456344000</v>
      </c>
      <c r="H8">
        <v>473096000</v>
      </c>
      <c r="I8">
        <v>2062561000</v>
      </c>
      <c r="J8">
        <v>1051628000</v>
      </c>
      <c r="K8">
        <v>20534877055.599998</v>
      </c>
      <c r="L8">
        <v>1208922055.5999999</v>
      </c>
      <c r="P8" s="10" t="s">
        <v>266</v>
      </c>
      <c r="Q8" s="3">
        <v>0.70583960394656009</v>
      </c>
      <c r="R8" s="3">
        <v>0.24601768167122356</v>
      </c>
      <c r="S8" s="3">
        <v>0.31845264342437296</v>
      </c>
      <c r="T8" s="3">
        <v>0.66672825710784867</v>
      </c>
      <c r="U8" s="3">
        <v>0.34736643831379038</v>
      </c>
      <c r="V8" s="3">
        <v>0.34108463637197295</v>
      </c>
      <c r="W8" s="3">
        <v>0.2527334835789023</v>
      </c>
      <c r="X8" s="3">
        <v>0.39017016658134795</v>
      </c>
      <c r="Y8" s="3">
        <v>0.44231581084399618</v>
      </c>
      <c r="Z8" s="3">
        <v>0.45874300560844966</v>
      </c>
      <c r="AA8" s="3">
        <v>0.78523038575676485</v>
      </c>
      <c r="AB8" s="3">
        <f>AVERAGE(Q8:AA8)</f>
        <v>0.45042564665502083</v>
      </c>
    </row>
    <row r="9" spans="1:28" x14ac:dyDescent="0.25">
      <c r="A9" t="s">
        <v>3</v>
      </c>
      <c r="B9" s="10" t="s">
        <v>238</v>
      </c>
      <c r="C9" t="s">
        <v>239</v>
      </c>
      <c r="D9" s="10" t="s">
        <v>240</v>
      </c>
      <c r="E9" t="s">
        <v>248</v>
      </c>
      <c r="F9" s="10" t="s">
        <v>249</v>
      </c>
      <c r="G9">
        <v>0</v>
      </c>
      <c r="H9">
        <v>0</v>
      </c>
      <c r="I9">
        <v>0</v>
      </c>
      <c r="J9">
        <v>0</v>
      </c>
      <c r="K9">
        <v>0</v>
      </c>
      <c r="L9">
        <v>0</v>
      </c>
      <c r="P9" s="10" t="s">
        <v>405</v>
      </c>
      <c r="Q9" s="3">
        <v>8.7443424823390736E-3</v>
      </c>
      <c r="R9" s="3">
        <v>0.10133874929205339</v>
      </c>
      <c r="S9" s="3">
        <v>0.15512106457241157</v>
      </c>
      <c r="T9" s="3">
        <v>0.29197717114879423</v>
      </c>
      <c r="U9" s="3">
        <v>5.5530025670764101E-2</v>
      </c>
      <c r="V9" s="3">
        <v>2.9975871524401898E-2</v>
      </c>
      <c r="W9" s="3">
        <v>0.11677528893182972</v>
      </c>
      <c r="X9" s="3">
        <v>0.1682668452480475</v>
      </c>
      <c r="Y9" s="3">
        <v>0.23937679562553671</v>
      </c>
      <c r="Z9" s="3">
        <v>0.50244777508039329</v>
      </c>
      <c r="AA9" s="3">
        <v>0.16241251759559383</v>
      </c>
      <c r="AB9" s="3">
        <f>AVERAGE(Q9:AA9)</f>
        <v>0.16654240428837869</v>
      </c>
    </row>
    <row r="10" spans="1:28" x14ac:dyDescent="0.25">
      <c r="A10" t="s">
        <v>3</v>
      </c>
      <c r="B10" s="10" t="s">
        <v>238</v>
      </c>
      <c r="C10" t="s">
        <v>250</v>
      </c>
      <c r="D10" s="10" t="s">
        <v>251</v>
      </c>
      <c r="E10" t="s">
        <v>396</v>
      </c>
      <c r="F10" s="10" t="s">
        <v>397</v>
      </c>
      <c r="G10">
        <v>1307564875</v>
      </c>
      <c r="H10">
        <v>1346802992.8</v>
      </c>
      <c r="I10">
        <v>1731965771.2</v>
      </c>
      <c r="J10">
        <v>3008847613.5999999</v>
      </c>
      <c r="K10">
        <v>3289000000</v>
      </c>
      <c r="L10">
        <v>3000000000</v>
      </c>
      <c r="P10" s="10" t="s">
        <v>267</v>
      </c>
      <c r="Q10" s="3">
        <v>7.0632018864954918E-2</v>
      </c>
      <c r="R10" s="3">
        <v>0.23403274681001052</v>
      </c>
      <c r="S10" s="3">
        <v>4.9841433878186937E-2</v>
      </c>
      <c r="T10" s="3">
        <v>3.9166147073969065E-2</v>
      </c>
      <c r="U10" s="3">
        <v>0</v>
      </c>
      <c r="V10" s="3">
        <v>0.23343644314203638</v>
      </c>
      <c r="W10" s="3">
        <v>0.26926738610996781</v>
      </c>
      <c r="X10" s="3">
        <v>0.23907088497877158</v>
      </c>
      <c r="Y10" s="3">
        <v>9.4565998494848411E-2</v>
      </c>
      <c r="Z10" s="3">
        <v>0</v>
      </c>
      <c r="AA10" s="3">
        <v>5.2357096647641273E-2</v>
      </c>
      <c r="AB10" s="3">
        <f>AVERAGE(Q10:AA10)</f>
        <v>0.11657910509094425</v>
      </c>
    </row>
    <row r="11" spans="1:28" x14ac:dyDescent="0.25">
      <c r="A11" t="s">
        <v>3</v>
      </c>
      <c r="B11" s="10" t="s">
        <v>238</v>
      </c>
      <c r="C11" t="s">
        <v>250</v>
      </c>
      <c r="D11" s="10" t="s">
        <v>251</v>
      </c>
      <c r="E11" t="s">
        <v>398</v>
      </c>
      <c r="F11" s="10" t="s">
        <v>399</v>
      </c>
      <c r="G11">
        <v>184342029.19999999</v>
      </c>
      <c r="H11">
        <v>120318787</v>
      </c>
      <c r="I11">
        <v>142682472.69999999</v>
      </c>
      <c r="J11">
        <v>290402084.69999999</v>
      </c>
      <c r="K11">
        <v>1315829037.5</v>
      </c>
      <c r="L11">
        <v>412205429.80000001</v>
      </c>
      <c r="P11" s="10" t="s">
        <v>406</v>
      </c>
      <c r="Q11" s="3">
        <v>0.21478403470614602</v>
      </c>
      <c r="R11" s="3">
        <v>0.41861082222671253</v>
      </c>
      <c r="S11" s="3">
        <v>0.47658485812502854</v>
      </c>
      <c r="T11" s="3">
        <v>2.1284246693879603E-3</v>
      </c>
      <c r="U11" s="3">
        <v>0.59710353601544552</v>
      </c>
      <c r="V11" s="3">
        <v>0.39550304896158878</v>
      </c>
      <c r="W11" s="3">
        <v>0.36122384137930014</v>
      </c>
      <c r="X11" s="3">
        <v>0.20249210319183289</v>
      </c>
      <c r="Y11" s="3">
        <v>0.22374139503561868</v>
      </c>
      <c r="Z11" s="3">
        <v>3.8809219311157057E-2</v>
      </c>
      <c r="AA11" s="3">
        <v>0</v>
      </c>
      <c r="AB11" s="3">
        <f>AVERAGE(Q11:AA11)</f>
        <v>0.26645284396565622</v>
      </c>
    </row>
    <row r="12" spans="1:28" x14ac:dyDescent="0.25">
      <c r="A12" t="s">
        <v>3</v>
      </c>
      <c r="B12" s="10" t="s">
        <v>238</v>
      </c>
      <c r="C12" t="s">
        <v>250</v>
      </c>
      <c r="D12" s="10" t="s">
        <v>251</v>
      </c>
      <c r="E12" t="s">
        <v>400</v>
      </c>
      <c r="F12" s="10" t="s">
        <v>401</v>
      </c>
      <c r="G12">
        <v>759796412.10000002</v>
      </c>
      <c r="H12">
        <v>522593817.60000002</v>
      </c>
      <c r="I12">
        <v>699640382.5</v>
      </c>
      <c r="J12">
        <v>1760152733.2</v>
      </c>
      <c r="K12">
        <v>2248070611.6999998</v>
      </c>
      <c r="L12">
        <v>2252055710</v>
      </c>
    </row>
    <row r="13" spans="1:28" x14ac:dyDescent="0.25">
      <c r="A13" t="s">
        <v>3</v>
      </c>
      <c r="B13" s="10" t="s">
        <v>238</v>
      </c>
      <c r="C13" t="s">
        <v>250</v>
      </c>
      <c r="D13" s="10" t="s">
        <v>251</v>
      </c>
      <c r="E13" t="s">
        <v>402</v>
      </c>
      <c r="F13" s="10" t="s">
        <v>403</v>
      </c>
      <c r="G13">
        <v>1539755064.4000001</v>
      </c>
      <c r="H13">
        <v>646881539.60000002</v>
      </c>
      <c r="I13">
        <v>1087174444.9000001</v>
      </c>
      <c r="J13">
        <v>1542967298.9000001</v>
      </c>
      <c r="K13">
        <v>948395830.89999998</v>
      </c>
      <c r="L13">
        <v>906965157.70000005</v>
      </c>
    </row>
    <row r="14" spans="1:28" x14ac:dyDescent="0.25">
      <c r="A14" t="s">
        <v>3</v>
      </c>
      <c r="B14" s="10" t="s">
        <v>238</v>
      </c>
      <c r="C14" t="s">
        <v>250</v>
      </c>
      <c r="D14" s="10" t="s">
        <v>251</v>
      </c>
      <c r="E14" t="s">
        <v>242</v>
      </c>
      <c r="F14" s="10" t="s">
        <v>243</v>
      </c>
      <c r="G14">
        <v>1316387169.3</v>
      </c>
      <c r="H14">
        <v>5130623459.3999996</v>
      </c>
      <c r="I14">
        <v>18608886547.099998</v>
      </c>
      <c r="J14">
        <v>21015156199</v>
      </c>
      <c r="K14">
        <v>7427516301.3000002</v>
      </c>
      <c r="L14">
        <v>2693543886</v>
      </c>
    </row>
    <row r="15" spans="1:28" x14ac:dyDescent="0.25">
      <c r="A15" t="s">
        <v>3</v>
      </c>
      <c r="B15" s="10" t="s">
        <v>238</v>
      </c>
      <c r="C15" t="s">
        <v>250</v>
      </c>
      <c r="D15" s="10" t="s">
        <v>251</v>
      </c>
      <c r="E15" t="s">
        <v>244</v>
      </c>
      <c r="F15" s="10" t="s">
        <v>245</v>
      </c>
      <c r="G15">
        <v>2643229314.3000002</v>
      </c>
      <c r="H15">
        <v>2393967765.0999999</v>
      </c>
      <c r="I15">
        <v>2531526294.4000001</v>
      </c>
      <c r="J15">
        <v>3537087953.1999998</v>
      </c>
      <c r="K15">
        <v>5306008708.8000002</v>
      </c>
      <c r="L15">
        <v>4493908028.1000004</v>
      </c>
    </row>
    <row r="16" spans="1:28" x14ac:dyDescent="0.25">
      <c r="A16" t="s">
        <v>3</v>
      </c>
      <c r="B16" s="10" t="s">
        <v>238</v>
      </c>
      <c r="C16" t="s">
        <v>250</v>
      </c>
      <c r="D16" s="10" t="s">
        <v>251</v>
      </c>
      <c r="E16" t="s">
        <v>246</v>
      </c>
      <c r="F16" s="10" t="s">
        <v>247</v>
      </c>
      <c r="G16">
        <v>737564816.79999995</v>
      </c>
      <c r="H16">
        <v>807209927.79999995</v>
      </c>
      <c r="I16">
        <v>2421086768.0999999</v>
      </c>
      <c r="J16">
        <v>1499714264.2</v>
      </c>
      <c r="K16">
        <v>20965093764.099998</v>
      </c>
      <c r="L16">
        <v>1630728063.5999999</v>
      </c>
    </row>
    <row r="17" spans="1:14" x14ac:dyDescent="0.25">
      <c r="A17" t="s">
        <v>3</v>
      </c>
      <c r="B17" s="10" t="s">
        <v>238</v>
      </c>
      <c r="C17" t="s">
        <v>250</v>
      </c>
      <c r="D17" s="10" t="s">
        <v>251</v>
      </c>
      <c r="E17" t="s">
        <v>248</v>
      </c>
      <c r="F17" s="10" t="s">
        <v>249</v>
      </c>
      <c r="G17">
        <v>7303356939</v>
      </c>
      <c r="H17">
        <v>2561172323.8000002</v>
      </c>
      <c r="I17">
        <v>4653326847.6000004</v>
      </c>
      <c r="J17">
        <v>5034060626.3000002</v>
      </c>
      <c r="K17">
        <v>2775033557.8000002</v>
      </c>
      <c r="L17">
        <v>1537776146.9000001</v>
      </c>
    </row>
    <row r="18" spans="1:14" x14ac:dyDescent="0.25">
      <c r="B18" s="10"/>
      <c r="D18" s="10"/>
      <c r="F18" s="10"/>
    </row>
    <row r="19" spans="1:14" x14ac:dyDescent="0.25">
      <c r="B19" s="10"/>
      <c r="D19" s="10"/>
      <c r="F19" s="11" t="s">
        <v>404</v>
      </c>
    </row>
    <row r="20" spans="1:14" x14ac:dyDescent="0.25">
      <c r="B20" s="10"/>
      <c r="D20" s="10"/>
      <c r="F20" s="10" t="s">
        <v>266</v>
      </c>
      <c r="G20">
        <f>(G14+G15)/1000000000</f>
        <v>3.9596164836000005</v>
      </c>
      <c r="H20">
        <f t="shared" ref="H20:L20" si="0">(H14+H15)/1000000000</f>
        <v>7.5245912245</v>
      </c>
      <c r="I20">
        <f t="shared" si="0"/>
        <v>21.140412841500002</v>
      </c>
      <c r="J20">
        <f t="shared" si="0"/>
        <v>24.5522441522</v>
      </c>
      <c r="K20">
        <f t="shared" si="0"/>
        <v>12.733525010100001</v>
      </c>
      <c r="L20">
        <f t="shared" si="0"/>
        <v>7.1874519141000004</v>
      </c>
      <c r="M20">
        <f>SUM(G20:L20)</f>
        <v>77.09784162599999</v>
      </c>
      <c r="N20" s="3">
        <f>M20/M24</f>
        <v>0.59754667456118427</v>
      </c>
    </row>
    <row r="21" spans="1:14" x14ac:dyDescent="0.25">
      <c r="B21" s="10"/>
      <c r="D21" s="10"/>
      <c r="F21" s="10" t="s">
        <v>405</v>
      </c>
      <c r="G21">
        <f>(G16-G8)/1000000000</f>
        <v>0.28122081679999994</v>
      </c>
      <c r="H21">
        <f t="shared" ref="H21:L21" si="1">(H16-H8)/1000000000</f>
        <v>0.33411392779999993</v>
      </c>
      <c r="I21">
        <f t="shared" si="1"/>
        <v>0.35852576809999992</v>
      </c>
      <c r="J21">
        <f t="shared" si="1"/>
        <v>0.44808626420000003</v>
      </c>
      <c r="K21">
        <f t="shared" si="1"/>
        <v>0.43021670849999999</v>
      </c>
      <c r="L21">
        <f t="shared" si="1"/>
        <v>0.42180600800000001</v>
      </c>
      <c r="M21">
        <f t="shared" ref="M21:M23" si="2">SUM(G21:L21)</f>
        <v>2.2739694933999997</v>
      </c>
      <c r="N21" s="3">
        <f>M21/M24</f>
        <v>1.7624396224037955E-2</v>
      </c>
    </row>
    <row r="22" spans="1:14" x14ac:dyDescent="0.25">
      <c r="B22" s="10"/>
      <c r="D22" s="10"/>
      <c r="F22" s="10" t="s">
        <v>267</v>
      </c>
      <c r="G22">
        <f>(G8+G9)/1000000000</f>
        <v>0.45634400000000003</v>
      </c>
      <c r="H22">
        <f t="shared" ref="H22:L22" si="3">(H8+H9)/1000000000</f>
        <v>0.47309600000000002</v>
      </c>
      <c r="I22">
        <f t="shared" si="3"/>
        <v>2.0625610000000001</v>
      </c>
      <c r="J22">
        <f t="shared" si="3"/>
        <v>1.051628</v>
      </c>
      <c r="K22">
        <f t="shared" si="3"/>
        <v>20.534877055599999</v>
      </c>
      <c r="L22">
        <f t="shared" si="3"/>
        <v>1.2089220556</v>
      </c>
      <c r="M22">
        <f t="shared" si="2"/>
        <v>25.787428111199997</v>
      </c>
      <c r="N22" s="3">
        <f>M22/M24</f>
        <v>0.19986541242078895</v>
      </c>
    </row>
    <row r="23" spans="1:14" x14ac:dyDescent="0.25">
      <c r="B23" s="10"/>
      <c r="D23" s="10"/>
      <c r="F23" s="10" t="s">
        <v>406</v>
      </c>
      <c r="G23">
        <f>(G17-G9)/1000000000</f>
        <v>7.3033569390000004</v>
      </c>
      <c r="H23">
        <f t="shared" ref="H23:L23" si="4">(H17-H9)/1000000000</f>
        <v>2.5611723238000002</v>
      </c>
      <c r="I23">
        <f t="shared" si="4"/>
        <v>4.6533268476000007</v>
      </c>
      <c r="J23">
        <f t="shared" si="4"/>
        <v>5.0340606263000005</v>
      </c>
      <c r="K23">
        <f t="shared" si="4"/>
        <v>2.7750335578000001</v>
      </c>
      <c r="L23">
        <f t="shared" si="4"/>
        <v>1.5377761469000002</v>
      </c>
      <c r="M23">
        <f t="shared" si="2"/>
        <v>23.864726441400002</v>
      </c>
      <c r="N23" s="3">
        <f>M23/M24</f>
        <v>0.18496351679398876</v>
      </c>
    </row>
    <row r="24" spans="1:14" x14ac:dyDescent="0.25">
      <c r="B24" s="10"/>
      <c r="D24" s="10"/>
      <c r="F24" s="10"/>
      <c r="M24">
        <f>SUM(M20:M23)</f>
        <v>129.023965672</v>
      </c>
    </row>
    <row r="25" spans="1:14" x14ac:dyDescent="0.25">
      <c r="B25" s="10"/>
      <c r="D25" s="10"/>
      <c r="F25" s="10"/>
    </row>
    <row r="26" spans="1:14" x14ac:dyDescent="0.25">
      <c r="B26" s="10"/>
      <c r="D26" s="10"/>
      <c r="F26" s="11" t="s">
        <v>407</v>
      </c>
    </row>
    <row r="27" spans="1:14" x14ac:dyDescent="0.25">
      <c r="B27" s="10"/>
      <c r="D27" s="10"/>
      <c r="F27" s="10" t="s">
        <v>266</v>
      </c>
      <c r="G27">
        <f>(G10+G12)/1000000000</f>
        <v>2.0673612870999998</v>
      </c>
      <c r="H27">
        <f t="shared" ref="H27:L27" si="5">(H10+H12)/1000000000</f>
        <v>1.8693968104000001</v>
      </c>
      <c r="I27">
        <f t="shared" si="5"/>
        <v>2.4316061536999998</v>
      </c>
      <c r="J27">
        <f t="shared" si="5"/>
        <v>4.7690003468000004</v>
      </c>
      <c r="K27">
        <f t="shared" si="5"/>
        <v>5.5370706116999999</v>
      </c>
      <c r="L27">
        <f t="shared" si="5"/>
        <v>5.2520557099999996</v>
      </c>
      <c r="M27">
        <f>SUM(G27:L27)</f>
        <v>21.926490919700001</v>
      </c>
      <c r="N27" s="3">
        <f>M27/M31</f>
        <v>0.70583960394656009</v>
      </c>
    </row>
    <row r="28" spans="1:14" x14ac:dyDescent="0.25">
      <c r="B28" s="10"/>
      <c r="D28" s="10"/>
      <c r="F28" s="10" t="s">
        <v>405</v>
      </c>
      <c r="G28">
        <f>(G11-G3)/1000000000</f>
        <v>2.0984029199999987E-2</v>
      </c>
      <c r="H28">
        <f t="shared" ref="H28:L28" si="6">(H11-H3)/1000000000</f>
        <v>5.4257869999999996E-3</v>
      </c>
      <c r="I28">
        <f t="shared" si="6"/>
        <v>1.9884472699999989E-2</v>
      </c>
      <c r="J28">
        <f t="shared" si="6"/>
        <v>6.6082084699999988E-2</v>
      </c>
      <c r="K28">
        <f t="shared" si="6"/>
        <v>8.4368037500000007E-2</v>
      </c>
      <c r="L28">
        <f t="shared" si="6"/>
        <v>7.4893429800000008E-2</v>
      </c>
      <c r="M28">
        <f t="shared" ref="M28:M30" si="7">SUM(G28:L28)</f>
        <v>0.27163784089999998</v>
      </c>
      <c r="N28" s="3">
        <f>M28/M31</f>
        <v>8.7443424823390736E-3</v>
      </c>
    </row>
    <row r="29" spans="1:14" x14ac:dyDescent="0.25">
      <c r="B29" s="10"/>
      <c r="D29" s="10"/>
      <c r="F29" s="10" t="s">
        <v>267</v>
      </c>
      <c r="G29">
        <f>(G3+G5)/1000000000</f>
        <v>0.163358</v>
      </c>
      <c r="H29">
        <f t="shared" ref="H29:L29" si="8">(H3+H5)/1000000000</f>
        <v>0.114893</v>
      </c>
      <c r="I29">
        <f t="shared" si="8"/>
        <v>0.122798</v>
      </c>
      <c r="J29">
        <f t="shared" si="8"/>
        <v>0.22431999999999999</v>
      </c>
      <c r="K29">
        <f t="shared" si="8"/>
        <v>1.2314609999999999</v>
      </c>
      <c r="L29">
        <f t="shared" si="8"/>
        <v>0.337312</v>
      </c>
      <c r="M29">
        <f t="shared" si="7"/>
        <v>2.1941419999999998</v>
      </c>
      <c r="N29" s="3">
        <f>M29/M31</f>
        <v>7.0632018864954918E-2</v>
      </c>
    </row>
    <row r="30" spans="1:14" x14ac:dyDescent="0.25">
      <c r="B30" s="10"/>
      <c r="D30" s="10"/>
      <c r="F30" s="10" t="s">
        <v>406</v>
      </c>
      <c r="G30">
        <f>(G13-G5)/1000000000</f>
        <v>1.5397550644000002</v>
      </c>
      <c r="H30">
        <f t="shared" ref="H30:L30" si="9">(H13-H5)/1000000000</f>
        <v>0.64688153960000006</v>
      </c>
      <c r="I30">
        <f t="shared" si="9"/>
        <v>1.0871744449</v>
      </c>
      <c r="J30">
        <f t="shared" si="9"/>
        <v>1.5429672989000001</v>
      </c>
      <c r="K30">
        <f t="shared" si="9"/>
        <v>0.94839583090000001</v>
      </c>
      <c r="L30">
        <f t="shared" si="9"/>
        <v>0.90696515770000008</v>
      </c>
      <c r="M30">
        <f t="shared" si="7"/>
        <v>6.6721393364000008</v>
      </c>
      <c r="N30" s="3">
        <f>M30/M31</f>
        <v>0.21478403470614602</v>
      </c>
    </row>
    <row r="31" spans="1:14" x14ac:dyDescent="0.25">
      <c r="B31" s="10"/>
      <c r="D31" s="10"/>
      <c r="F31" s="10"/>
      <c r="M31">
        <f>SUM(M27:M30)</f>
        <v>31.064410097</v>
      </c>
    </row>
    <row r="32" spans="1:14" x14ac:dyDescent="0.25">
      <c r="B32" s="10"/>
      <c r="D32" s="10"/>
      <c r="F32" s="10"/>
    </row>
    <row r="33" spans="1:12" x14ac:dyDescent="0.25">
      <c r="A33" t="s">
        <v>262</v>
      </c>
      <c r="B33" s="10" t="s">
        <v>263</v>
      </c>
      <c r="C33" t="s">
        <v>239</v>
      </c>
      <c r="D33" s="10" t="s">
        <v>240</v>
      </c>
      <c r="E33" t="s">
        <v>396</v>
      </c>
      <c r="F33" s="10" t="s">
        <v>397</v>
      </c>
      <c r="G33" t="s">
        <v>241</v>
      </c>
      <c r="H33" t="s">
        <v>241</v>
      </c>
      <c r="I33" t="s">
        <v>241</v>
      </c>
      <c r="J33" t="s">
        <v>241</v>
      </c>
      <c r="K33" t="s">
        <v>241</v>
      </c>
      <c r="L33" t="s">
        <v>241</v>
      </c>
    </row>
    <row r="34" spans="1:12" x14ac:dyDescent="0.25">
      <c r="A34" t="s">
        <v>262</v>
      </c>
      <c r="B34" s="10" t="s">
        <v>263</v>
      </c>
      <c r="C34" t="s">
        <v>239</v>
      </c>
      <c r="D34" s="10" t="s">
        <v>240</v>
      </c>
      <c r="E34" t="s">
        <v>398</v>
      </c>
      <c r="F34" s="10" t="s">
        <v>399</v>
      </c>
      <c r="G34">
        <v>32211360.5</v>
      </c>
      <c r="H34">
        <v>5770459.0999999996</v>
      </c>
      <c r="I34">
        <v>40228597.799999997</v>
      </c>
      <c r="J34">
        <v>32587033.699999999</v>
      </c>
      <c r="K34">
        <v>29392087.100000001</v>
      </c>
      <c r="L34">
        <v>27198288.600000001</v>
      </c>
    </row>
    <row r="35" spans="1:12" x14ac:dyDescent="0.25">
      <c r="A35" t="s">
        <v>262</v>
      </c>
      <c r="B35" s="10" t="s">
        <v>263</v>
      </c>
      <c r="C35" t="s">
        <v>239</v>
      </c>
      <c r="D35" s="10" t="s">
        <v>240</v>
      </c>
      <c r="E35" t="s">
        <v>400</v>
      </c>
      <c r="F35" s="10" t="s">
        <v>401</v>
      </c>
      <c r="G35" t="s">
        <v>241</v>
      </c>
      <c r="H35" t="s">
        <v>241</v>
      </c>
      <c r="I35" t="s">
        <v>241</v>
      </c>
      <c r="J35" t="s">
        <v>241</v>
      </c>
      <c r="K35" t="s">
        <v>241</v>
      </c>
      <c r="L35" t="s">
        <v>241</v>
      </c>
    </row>
    <row r="36" spans="1:12" x14ac:dyDescent="0.25">
      <c r="A36" t="s">
        <v>262</v>
      </c>
      <c r="B36" s="10" t="s">
        <v>263</v>
      </c>
      <c r="C36" t="s">
        <v>239</v>
      </c>
      <c r="D36" s="10" t="s">
        <v>240</v>
      </c>
      <c r="E36" t="s">
        <v>402</v>
      </c>
      <c r="F36" s="10" t="s">
        <v>403</v>
      </c>
      <c r="G36">
        <v>1045000</v>
      </c>
      <c r="H36">
        <v>348000</v>
      </c>
      <c r="I36">
        <v>348000</v>
      </c>
      <c r="J36">
        <v>0</v>
      </c>
      <c r="K36">
        <v>20243000</v>
      </c>
      <c r="L36">
        <v>18741000</v>
      </c>
    </row>
    <row r="37" spans="1:12" x14ac:dyDescent="0.25">
      <c r="A37" t="s">
        <v>262</v>
      </c>
      <c r="B37" s="10" t="s">
        <v>263</v>
      </c>
      <c r="C37" t="s">
        <v>239</v>
      </c>
      <c r="D37" s="10" t="s">
        <v>240</v>
      </c>
      <c r="E37" t="s">
        <v>242</v>
      </c>
      <c r="F37" s="10" t="s">
        <v>243</v>
      </c>
      <c r="G37" t="s">
        <v>241</v>
      </c>
      <c r="H37" t="s">
        <v>241</v>
      </c>
      <c r="I37" t="s">
        <v>241</v>
      </c>
      <c r="J37" t="s">
        <v>241</v>
      </c>
      <c r="K37" t="s">
        <v>241</v>
      </c>
      <c r="L37" t="s">
        <v>241</v>
      </c>
    </row>
    <row r="38" spans="1:12" x14ac:dyDescent="0.25">
      <c r="A38" t="s">
        <v>262</v>
      </c>
      <c r="B38" s="10" t="s">
        <v>263</v>
      </c>
      <c r="C38" t="s">
        <v>239</v>
      </c>
      <c r="D38" s="10" t="s">
        <v>240</v>
      </c>
      <c r="E38" t="s">
        <v>244</v>
      </c>
      <c r="F38" s="10" t="s">
        <v>245</v>
      </c>
      <c r="G38" t="s">
        <v>241</v>
      </c>
      <c r="H38" t="s">
        <v>241</v>
      </c>
      <c r="I38" t="s">
        <v>241</v>
      </c>
      <c r="J38" t="s">
        <v>241</v>
      </c>
      <c r="K38" t="s">
        <v>241</v>
      </c>
      <c r="L38" t="s">
        <v>241</v>
      </c>
    </row>
    <row r="39" spans="1:12" x14ac:dyDescent="0.25">
      <c r="A39" t="s">
        <v>262</v>
      </c>
      <c r="B39" s="10" t="s">
        <v>263</v>
      </c>
      <c r="C39" t="s">
        <v>239</v>
      </c>
      <c r="D39" s="10" t="s">
        <v>240</v>
      </c>
      <c r="E39" t="s">
        <v>246</v>
      </c>
      <c r="F39" s="10" t="s">
        <v>247</v>
      </c>
      <c r="G39">
        <v>248579812.59999999</v>
      </c>
      <c r="H39">
        <v>70605459.099999994</v>
      </c>
      <c r="I39">
        <v>214949702.69999999</v>
      </c>
      <c r="J39">
        <v>233687059.09999999</v>
      </c>
      <c r="K39">
        <v>183311955.19999999</v>
      </c>
      <c r="L39">
        <v>181118156.69999999</v>
      </c>
    </row>
    <row r="40" spans="1:12" x14ac:dyDescent="0.25">
      <c r="A40" t="s">
        <v>262</v>
      </c>
      <c r="B40" s="10" t="s">
        <v>263</v>
      </c>
      <c r="C40" t="s">
        <v>239</v>
      </c>
      <c r="D40" s="10" t="s">
        <v>240</v>
      </c>
      <c r="E40" t="s">
        <v>248</v>
      </c>
      <c r="F40" s="10" t="s">
        <v>249</v>
      </c>
      <c r="G40">
        <v>55873000</v>
      </c>
      <c r="H40">
        <v>70837000</v>
      </c>
      <c r="I40">
        <v>135837000</v>
      </c>
      <c r="J40">
        <v>0</v>
      </c>
      <c r="K40">
        <v>144293666.69999999</v>
      </c>
      <c r="L40">
        <v>142791666.69999999</v>
      </c>
    </row>
    <row r="41" spans="1:12" x14ac:dyDescent="0.25">
      <c r="A41" t="s">
        <v>262</v>
      </c>
      <c r="B41" s="10" t="s">
        <v>263</v>
      </c>
      <c r="C41" t="s">
        <v>250</v>
      </c>
      <c r="D41" s="10" t="s">
        <v>251</v>
      </c>
      <c r="E41" t="s">
        <v>396</v>
      </c>
      <c r="F41" s="10" t="s">
        <v>397</v>
      </c>
      <c r="G41">
        <v>0</v>
      </c>
      <c r="H41">
        <v>0</v>
      </c>
      <c r="I41">
        <v>0</v>
      </c>
      <c r="J41">
        <v>0</v>
      </c>
      <c r="K41">
        <v>0</v>
      </c>
      <c r="L41">
        <v>0</v>
      </c>
    </row>
    <row r="42" spans="1:12" x14ac:dyDescent="0.25">
      <c r="A42" t="s">
        <v>262</v>
      </c>
      <c r="B42" s="10" t="s">
        <v>263</v>
      </c>
      <c r="C42" t="s">
        <v>250</v>
      </c>
      <c r="D42" s="10" t="s">
        <v>251</v>
      </c>
      <c r="E42" t="s">
        <v>398</v>
      </c>
      <c r="F42" s="10" t="s">
        <v>399</v>
      </c>
      <c r="G42">
        <v>48116087.600000001</v>
      </c>
      <c r="H42">
        <v>8486925.8000000007</v>
      </c>
      <c r="I42">
        <v>55104490.600000001</v>
      </c>
      <c r="J42">
        <v>52476285.5</v>
      </c>
      <c r="K42">
        <v>48866444.799999997</v>
      </c>
      <c r="L42">
        <v>44452731.799999997</v>
      </c>
    </row>
    <row r="43" spans="1:12" x14ac:dyDescent="0.25">
      <c r="A43" t="s">
        <v>262</v>
      </c>
      <c r="B43" s="10" t="s">
        <v>263</v>
      </c>
      <c r="C43" t="s">
        <v>250</v>
      </c>
      <c r="D43" s="10" t="s">
        <v>251</v>
      </c>
      <c r="E43" t="s">
        <v>400</v>
      </c>
      <c r="F43" s="10" t="s">
        <v>401</v>
      </c>
      <c r="G43">
        <v>24790935.5</v>
      </c>
      <c r="H43">
        <v>20489204.199999999</v>
      </c>
      <c r="I43">
        <v>35210247.5</v>
      </c>
      <c r="J43">
        <v>31491018.100000001</v>
      </c>
      <c r="K43">
        <v>53306983.600000001</v>
      </c>
      <c r="L43">
        <v>53482000.600000001</v>
      </c>
    </row>
    <row r="44" spans="1:12" x14ac:dyDescent="0.25">
      <c r="A44" t="s">
        <v>262</v>
      </c>
      <c r="B44" s="10" t="s">
        <v>263</v>
      </c>
      <c r="C44" t="s">
        <v>250</v>
      </c>
      <c r="D44" s="10" t="s">
        <v>251</v>
      </c>
      <c r="E44" t="s">
        <v>402</v>
      </c>
      <c r="F44" s="10" t="s">
        <v>403</v>
      </c>
      <c r="G44">
        <v>20437513.800000001</v>
      </c>
      <c r="H44">
        <v>39380835.299999997</v>
      </c>
      <c r="I44">
        <v>61636495.299999997</v>
      </c>
      <c r="J44">
        <v>41207410.299999997</v>
      </c>
      <c r="K44">
        <v>132123000</v>
      </c>
      <c r="L44">
        <v>118188000</v>
      </c>
    </row>
    <row r="45" spans="1:12" x14ac:dyDescent="0.25">
      <c r="A45" t="s">
        <v>262</v>
      </c>
      <c r="B45" s="10" t="s">
        <v>263</v>
      </c>
      <c r="C45" t="s">
        <v>250</v>
      </c>
      <c r="D45" s="10" t="s">
        <v>251</v>
      </c>
      <c r="E45" t="s">
        <v>242</v>
      </c>
      <c r="F45" s="10" t="s">
        <v>243</v>
      </c>
      <c r="G45">
        <v>1695362.7</v>
      </c>
      <c r="H45">
        <v>1038508.4</v>
      </c>
      <c r="I45">
        <v>4139216.7</v>
      </c>
      <c r="J45">
        <v>11985096.800000001</v>
      </c>
      <c r="K45">
        <v>0</v>
      </c>
      <c r="L45">
        <v>8694018.8000000007</v>
      </c>
    </row>
    <row r="46" spans="1:12" x14ac:dyDescent="0.25">
      <c r="A46" t="s">
        <v>262</v>
      </c>
      <c r="B46" s="10" t="s">
        <v>263</v>
      </c>
      <c r="C46" t="s">
        <v>250</v>
      </c>
      <c r="D46" s="10" t="s">
        <v>251</v>
      </c>
      <c r="E46" t="s">
        <v>244</v>
      </c>
      <c r="F46" s="10" t="s">
        <v>245</v>
      </c>
      <c r="G46">
        <v>108834383.7</v>
      </c>
      <c r="H46">
        <v>87382506.799999997</v>
      </c>
      <c r="I46">
        <v>105547835.59999999</v>
      </c>
      <c r="J46">
        <v>108530091.40000001</v>
      </c>
      <c r="K46">
        <v>118649291.90000001</v>
      </c>
      <c r="L46">
        <v>132521789</v>
      </c>
    </row>
    <row r="47" spans="1:12" x14ac:dyDescent="0.25">
      <c r="A47" t="s">
        <v>262</v>
      </c>
      <c r="B47" s="10" t="s">
        <v>263</v>
      </c>
      <c r="C47" t="s">
        <v>250</v>
      </c>
      <c r="D47" s="10" t="s">
        <v>251</v>
      </c>
      <c r="E47" t="s">
        <v>246</v>
      </c>
      <c r="F47" s="10" t="s">
        <v>247</v>
      </c>
      <c r="G47">
        <v>320709061.80000001</v>
      </c>
      <c r="H47">
        <v>96767925.799999997</v>
      </c>
      <c r="I47">
        <v>315573991.80000001</v>
      </c>
      <c r="J47">
        <v>368357369.19999999</v>
      </c>
      <c r="K47">
        <v>348534912.30000001</v>
      </c>
      <c r="L47">
        <v>299224286</v>
      </c>
    </row>
    <row r="48" spans="1:12" x14ac:dyDescent="0.25">
      <c r="A48" t="s">
        <v>262</v>
      </c>
      <c r="B48" s="10" t="s">
        <v>263</v>
      </c>
      <c r="C48" t="s">
        <v>250</v>
      </c>
      <c r="D48" s="10" t="s">
        <v>251</v>
      </c>
      <c r="E48" t="s">
        <v>248</v>
      </c>
      <c r="F48" s="10" t="s">
        <v>249</v>
      </c>
      <c r="G48">
        <v>206205188</v>
      </c>
      <c r="H48">
        <v>204383920.5</v>
      </c>
      <c r="I48">
        <v>447108364.60000002</v>
      </c>
      <c r="J48">
        <v>277113476.19999999</v>
      </c>
      <c r="K48">
        <v>420720446.69999999</v>
      </c>
      <c r="L48">
        <v>395860444.5</v>
      </c>
    </row>
    <row r="49" spans="1:14" x14ac:dyDescent="0.25">
      <c r="B49" s="10"/>
      <c r="D49" s="10"/>
      <c r="F49" s="10"/>
    </row>
    <row r="50" spans="1:14" x14ac:dyDescent="0.25">
      <c r="B50" s="10"/>
      <c r="D50" s="10"/>
      <c r="F50" s="11" t="s">
        <v>404</v>
      </c>
    </row>
    <row r="51" spans="1:14" x14ac:dyDescent="0.25">
      <c r="B51" s="10"/>
      <c r="D51" s="10"/>
      <c r="F51" s="10" t="s">
        <v>266</v>
      </c>
      <c r="G51">
        <f>(G45+G46)/1000000000</f>
        <v>0.1105297464</v>
      </c>
      <c r="H51">
        <f t="shared" ref="H51:L51" si="10">(H45+H46)/1000000000</f>
        <v>8.8421015200000008E-2</v>
      </c>
      <c r="I51">
        <f t="shared" si="10"/>
        <v>0.10968705229999999</v>
      </c>
      <c r="J51">
        <f t="shared" si="10"/>
        <v>0.1205151882</v>
      </c>
      <c r="K51">
        <f t="shared" si="10"/>
        <v>0.11864929190000001</v>
      </c>
      <c r="L51">
        <f t="shared" si="10"/>
        <v>0.14121580780000001</v>
      </c>
      <c r="M51">
        <f>SUM(G51:L51)</f>
        <v>0.6890181018</v>
      </c>
      <c r="N51" s="3">
        <f>M51/M55</f>
        <v>0.15696683872086592</v>
      </c>
    </row>
    <row r="52" spans="1:14" x14ac:dyDescent="0.25">
      <c r="B52" s="10"/>
      <c r="D52" s="10"/>
      <c r="F52" s="10" t="s">
        <v>405</v>
      </c>
      <c r="G52">
        <f>(G47-G39)/1000000000</f>
        <v>7.2129249200000023E-2</v>
      </c>
      <c r="H52">
        <f t="shared" ref="H52:L52" si="11">(H47-H39)/1000000000</f>
        <v>2.6162466700000005E-2</v>
      </c>
      <c r="I52">
        <f t="shared" si="11"/>
        <v>0.10062428910000003</v>
      </c>
      <c r="J52">
        <f t="shared" si="11"/>
        <v>0.1346703101</v>
      </c>
      <c r="K52">
        <f t="shared" si="11"/>
        <v>0.16522295710000001</v>
      </c>
      <c r="L52">
        <f t="shared" si="11"/>
        <v>0.11810612930000002</v>
      </c>
      <c r="M52">
        <f t="shared" ref="M52:M54" si="12">SUM(G52:L52)</f>
        <v>0.61691540150000002</v>
      </c>
      <c r="N52" s="3">
        <f>M52/M55</f>
        <v>0.14054095252170448</v>
      </c>
    </row>
    <row r="53" spans="1:14" x14ac:dyDescent="0.25">
      <c r="B53" s="10"/>
      <c r="D53" s="10"/>
      <c r="F53" s="10" t="s">
        <v>267</v>
      </c>
      <c r="G53">
        <f>(G39+G40)/1000000000</f>
        <v>0.30445281260000001</v>
      </c>
      <c r="H53">
        <f t="shared" ref="H53:L53" si="13">(H39+H40)/1000000000</f>
        <v>0.1414424591</v>
      </c>
      <c r="I53">
        <f t="shared" si="13"/>
        <v>0.35078670270000001</v>
      </c>
      <c r="J53">
        <f t="shared" si="13"/>
        <v>0.23368705909999998</v>
      </c>
      <c r="K53">
        <f t="shared" si="13"/>
        <v>0.32760562189999998</v>
      </c>
      <c r="L53">
        <f t="shared" si="13"/>
        <v>0.32390982339999996</v>
      </c>
      <c r="M53">
        <f t="shared" si="12"/>
        <v>1.6818844788</v>
      </c>
      <c r="N53" s="3">
        <f>M53/M55</f>
        <v>0.38315406959737325</v>
      </c>
    </row>
    <row r="54" spans="1:14" x14ac:dyDescent="0.25">
      <c r="B54" s="10"/>
      <c r="D54" s="10"/>
      <c r="F54" s="10" t="s">
        <v>406</v>
      </c>
      <c r="G54">
        <f>(G48-G40)/1000000000</f>
        <v>0.15033218800000001</v>
      </c>
      <c r="H54">
        <f t="shared" ref="H54:L54" si="14">(H48-H40)/1000000000</f>
        <v>0.1335469205</v>
      </c>
      <c r="I54">
        <f t="shared" si="14"/>
        <v>0.31127136460000004</v>
      </c>
      <c r="J54">
        <f t="shared" si="14"/>
        <v>0.27711347619999999</v>
      </c>
      <c r="K54">
        <f t="shared" si="14"/>
        <v>0.27642677999999998</v>
      </c>
      <c r="L54">
        <f t="shared" si="14"/>
        <v>0.25306877780000003</v>
      </c>
      <c r="M54">
        <f t="shared" si="12"/>
        <v>1.4017595071</v>
      </c>
      <c r="N54" s="3">
        <f>M54/M55</f>
        <v>0.31933813916005621</v>
      </c>
    </row>
    <row r="55" spans="1:14" x14ac:dyDescent="0.25">
      <c r="B55" s="10"/>
      <c r="D55" s="10"/>
      <c r="F55" s="10"/>
      <c r="M55">
        <f>SUM(M51:M54)</f>
        <v>4.3895774892000006</v>
      </c>
    </row>
    <row r="56" spans="1:14" x14ac:dyDescent="0.25">
      <c r="B56" s="10"/>
      <c r="D56" s="10"/>
      <c r="F56" s="10"/>
    </row>
    <row r="57" spans="1:14" x14ac:dyDescent="0.25">
      <c r="B57" s="10"/>
      <c r="D57" s="10"/>
      <c r="F57" s="11" t="s">
        <v>407</v>
      </c>
    </row>
    <row r="58" spans="1:14" x14ac:dyDescent="0.25">
      <c r="B58" s="10"/>
      <c r="D58" s="10"/>
      <c r="F58" s="10" t="s">
        <v>266</v>
      </c>
      <c r="G58">
        <f>(G41+G43)/1000000000</f>
        <v>2.47909355E-2</v>
      </c>
      <c r="H58">
        <f t="shared" ref="H58:L58" si="15">(H41+H43)/1000000000</f>
        <v>2.04892042E-2</v>
      </c>
      <c r="I58">
        <f t="shared" si="15"/>
        <v>3.52102475E-2</v>
      </c>
      <c r="J58">
        <f t="shared" si="15"/>
        <v>3.1491018100000004E-2</v>
      </c>
      <c r="K58">
        <f t="shared" si="15"/>
        <v>5.3306983600000003E-2</v>
      </c>
      <c r="L58">
        <f t="shared" si="15"/>
        <v>5.3482000600000003E-2</v>
      </c>
      <c r="M58">
        <f>SUM(G58:L58)</f>
        <v>0.2187703895</v>
      </c>
      <c r="N58" s="3">
        <f>M58/M62</f>
        <v>0.24601768167122356</v>
      </c>
    </row>
    <row r="59" spans="1:14" x14ac:dyDescent="0.25">
      <c r="B59" s="10"/>
      <c r="D59" s="10"/>
      <c r="F59" s="10" t="s">
        <v>405</v>
      </c>
      <c r="G59">
        <f>(G42-G34)/1000000000</f>
        <v>1.5904727100000002E-2</v>
      </c>
      <c r="H59">
        <f t="shared" ref="H59:L59" si="16">(H42-H34)/1000000000</f>
        <v>2.716466700000001E-3</v>
      </c>
      <c r="I59">
        <f t="shared" si="16"/>
        <v>1.4875892800000004E-2</v>
      </c>
      <c r="J59">
        <f t="shared" si="16"/>
        <v>1.98892518E-2</v>
      </c>
      <c r="K59">
        <f t="shared" si="16"/>
        <v>1.9474357699999997E-2</v>
      </c>
      <c r="L59">
        <f t="shared" si="16"/>
        <v>1.7254443199999997E-2</v>
      </c>
      <c r="M59">
        <f t="shared" ref="M59:M61" si="17">SUM(G59:L59)</f>
        <v>9.0115139299999994E-2</v>
      </c>
      <c r="N59" s="3">
        <f>M59/M62</f>
        <v>0.10133874929205339</v>
      </c>
    </row>
    <row r="60" spans="1:14" x14ac:dyDescent="0.25">
      <c r="B60" s="10"/>
      <c r="D60" s="10"/>
      <c r="F60" s="10" t="s">
        <v>267</v>
      </c>
      <c r="G60">
        <f>(G34+G36)/1000000000</f>
        <v>3.3256360499999998E-2</v>
      </c>
      <c r="H60">
        <f t="shared" ref="H60:L60" si="18">(H34+H36)/1000000000</f>
        <v>6.1184590999999993E-3</v>
      </c>
      <c r="I60">
        <f t="shared" si="18"/>
        <v>4.0576597799999996E-2</v>
      </c>
      <c r="J60">
        <f t="shared" si="18"/>
        <v>3.2587033699999997E-2</v>
      </c>
      <c r="K60">
        <f t="shared" si="18"/>
        <v>4.9635087100000003E-2</v>
      </c>
      <c r="L60">
        <f t="shared" si="18"/>
        <v>4.5939288600000003E-2</v>
      </c>
      <c r="M60">
        <f t="shared" si="17"/>
        <v>0.20811282679999998</v>
      </c>
      <c r="N60" s="3">
        <f>M60/M62</f>
        <v>0.23403274681001052</v>
      </c>
    </row>
    <row r="61" spans="1:14" x14ac:dyDescent="0.25">
      <c r="B61" s="10"/>
      <c r="D61" s="10"/>
      <c r="F61" s="10" t="s">
        <v>406</v>
      </c>
      <c r="G61">
        <f>(G44-G36)/1000000000</f>
        <v>1.93925138E-2</v>
      </c>
      <c r="H61">
        <f t="shared" ref="H61:L61" si="19">(H44-H36)/1000000000</f>
        <v>3.9032835299999999E-2</v>
      </c>
      <c r="I61">
        <f t="shared" si="19"/>
        <v>6.1288495299999995E-2</v>
      </c>
      <c r="J61">
        <f t="shared" si="19"/>
        <v>4.1207410299999997E-2</v>
      </c>
      <c r="K61">
        <f t="shared" si="19"/>
        <v>0.11187999999999999</v>
      </c>
      <c r="L61">
        <f t="shared" si="19"/>
        <v>9.9446999999999994E-2</v>
      </c>
      <c r="M61">
        <f t="shared" si="17"/>
        <v>0.3722482547</v>
      </c>
      <c r="N61" s="3">
        <f>M61/M62</f>
        <v>0.41861082222671253</v>
      </c>
    </row>
    <row r="62" spans="1:14" x14ac:dyDescent="0.25">
      <c r="B62" s="10"/>
      <c r="D62" s="10"/>
      <c r="F62" s="10"/>
      <c r="M62">
        <f>SUM(M58:M61)</f>
        <v>0.88924661029999996</v>
      </c>
    </row>
    <row r="63" spans="1:14" x14ac:dyDescent="0.25">
      <c r="B63" s="10"/>
      <c r="D63" s="10"/>
      <c r="F63" s="10"/>
    </row>
    <row r="64" spans="1:14" x14ac:dyDescent="0.25">
      <c r="A64" t="s">
        <v>252</v>
      </c>
      <c r="B64" s="10" t="s">
        <v>253</v>
      </c>
      <c r="C64" t="s">
        <v>239</v>
      </c>
      <c r="D64" s="10" t="s">
        <v>240</v>
      </c>
      <c r="E64" t="s">
        <v>396</v>
      </c>
      <c r="F64" s="10" t="s">
        <v>397</v>
      </c>
      <c r="G64" t="s">
        <v>241</v>
      </c>
      <c r="H64" t="s">
        <v>241</v>
      </c>
      <c r="I64" t="s">
        <v>241</v>
      </c>
      <c r="J64" t="s">
        <v>241</v>
      </c>
      <c r="K64" t="s">
        <v>241</v>
      </c>
      <c r="L64" t="s">
        <v>241</v>
      </c>
    </row>
    <row r="65" spans="1:12" x14ac:dyDescent="0.25">
      <c r="A65" t="s">
        <v>252</v>
      </c>
      <c r="B65" s="10" t="s">
        <v>253</v>
      </c>
      <c r="C65" t="s">
        <v>239</v>
      </c>
      <c r="D65" s="10" t="s">
        <v>240</v>
      </c>
      <c r="E65" t="s">
        <v>398</v>
      </c>
      <c r="F65" s="10" t="s">
        <v>399</v>
      </c>
      <c r="G65">
        <v>196502663.59999999</v>
      </c>
      <c r="H65">
        <v>132738940.40000001</v>
      </c>
      <c r="I65">
        <v>125520548.2</v>
      </c>
      <c r="J65">
        <v>214055901.19999999</v>
      </c>
      <c r="K65">
        <v>173111738.40000001</v>
      </c>
      <c r="L65">
        <v>109817992.09999999</v>
      </c>
    </row>
    <row r="66" spans="1:12" x14ac:dyDescent="0.25">
      <c r="A66" t="s">
        <v>252</v>
      </c>
      <c r="B66" s="10" t="s">
        <v>253</v>
      </c>
      <c r="C66" t="s">
        <v>239</v>
      </c>
      <c r="D66" s="10" t="s">
        <v>240</v>
      </c>
      <c r="E66" t="s">
        <v>400</v>
      </c>
      <c r="F66" s="10" t="s">
        <v>401</v>
      </c>
      <c r="G66" t="s">
        <v>241</v>
      </c>
      <c r="H66" t="s">
        <v>241</v>
      </c>
      <c r="I66" t="s">
        <v>241</v>
      </c>
      <c r="J66" t="s">
        <v>241</v>
      </c>
      <c r="K66" t="s">
        <v>241</v>
      </c>
      <c r="L66" t="s">
        <v>241</v>
      </c>
    </row>
    <row r="67" spans="1:12" x14ac:dyDescent="0.25">
      <c r="A67" t="s">
        <v>252</v>
      </c>
      <c r="B67" s="10" t="s">
        <v>253</v>
      </c>
      <c r="C67" t="s">
        <v>239</v>
      </c>
      <c r="D67" s="10" t="s">
        <v>240</v>
      </c>
      <c r="E67" t="s">
        <v>402</v>
      </c>
      <c r="F67" s="10" t="s">
        <v>403</v>
      </c>
      <c r="G67">
        <v>22241000</v>
      </c>
      <c r="H67">
        <v>28959000</v>
      </c>
      <c r="I67">
        <v>48411000</v>
      </c>
      <c r="J67">
        <v>140865000</v>
      </c>
      <c r="K67">
        <v>219470000</v>
      </c>
      <c r="L67">
        <v>220230000</v>
      </c>
    </row>
    <row r="68" spans="1:12" x14ac:dyDescent="0.25">
      <c r="A68" t="s">
        <v>252</v>
      </c>
      <c r="B68" s="10" t="s">
        <v>253</v>
      </c>
      <c r="C68" t="s">
        <v>239</v>
      </c>
      <c r="D68" s="10" t="s">
        <v>240</v>
      </c>
      <c r="E68" t="s">
        <v>242</v>
      </c>
      <c r="F68" s="10" t="s">
        <v>243</v>
      </c>
      <c r="G68" t="s">
        <v>241</v>
      </c>
      <c r="H68" t="s">
        <v>241</v>
      </c>
      <c r="I68" t="s">
        <v>241</v>
      </c>
      <c r="J68" t="s">
        <v>241</v>
      </c>
      <c r="K68" t="s">
        <v>241</v>
      </c>
      <c r="L68" t="s">
        <v>241</v>
      </c>
    </row>
    <row r="69" spans="1:12" x14ac:dyDescent="0.25">
      <c r="A69" t="s">
        <v>252</v>
      </c>
      <c r="B69" s="10" t="s">
        <v>253</v>
      </c>
      <c r="C69" t="s">
        <v>239</v>
      </c>
      <c r="D69" s="10" t="s">
        <v>240</v>
      </c>
      <c r="E69" t="s">
        <v>244</v>
      </c>
      <c r="F69" s="10" t="s">
        <v>245</v>
      </c>
      <c r="G69" t="s">
        <v>241</v>
      </c>
      <c r="H69" t="s">
        <v>241</v>
      </c>
      <c r="I69" t="s">
        <v>241</v>
      </c>
      <c r="J69" t="s">
        <v>241</v>
      </c>
      <c r="K69" t="s">
        <v>241</v>
      </c>
      <c r="L69" t="s">
        <v>241</v>
      </c>
    </row>
    <row r="70" spans="1:12" x14ac:dyDescent="0.25">
      <c r="A70" t="s">
        <v>252</v>
      </c>
      <c r="B70" s="10" t="s">
        <v>253</v>
      </c>
      <c r="C70" t="s">
        <v>239</v>
      </c>
      <c r="D70" s="10" t="s">
        <v>240</v>
      </c>
      <c r="E70" t="s">
        <v>246</v>
      </c>
      <c r="F70" s="10" t="s">
        <v>247</v>
      </c>
      <c r="G70">
        <v>844942723.20000005</v>
      </c>
      <c r="H70">
        <v>1433014169.8</v>
      </c>
      <c r="I70">
        <v>793019206.10000002</v>
      </c>
      <c r="J70">
        <v>957641575</v>
      </c>
      <c r="K70">
        <v>1354814218.3</v>
      </c>
      <c r="L70">
        <v>439254478.60000002</v>
      </c>
    </row>
    <row r="71" spans="1:12" x14ac:dyDescent="0.25">
      <c r="A71" t="s">
        <v>252</v>
      </c>
      <c r="B71" s="10" t="s">
        <v>253</v>
      </c>
      <c r="C71" t="s">
        <v>239</v>
      </c>
      <c r="D71" s="10" t="s">
        <v>240</v>
      </c>
      <c r="E71" t="s">
        <v>248</v>
      </c>
      <c r="F71" s="10" t="s">
        <v>249</v>
      </c>
      <c r="G71">
        <v>22241000</v>
      </c>
      <c r="H71">
        <v>28959000</v>
      </c>
      <c r="I71">
        <v>48411000</v>
      </c>
      <c r="J71">
        <v>140865000</v>
      </c>
      <c r="K71">
        <v>273798293.19999999</v>
      </c>
      <c r="L71">
        <v>314379370.19999999</v>
      </c>
    </row>
    <row r="72" spans="1:12" x14ac:dyDescent="0.25">
      <c r="A72" t="s">
        <v>252</v>
      </c>
      <c r="B72" s="10" t="s">
        <v>253</v>
      </c>
      <c r="C72" t="s">
        <v>250</v>
      </c>
      <c r="D72" s="10" t="s">
        <v>251</v>
      </c>
      <c r="E72" t="s">
        <v>396</v>
      </c>
      <c r="F72" s="10" t="s">
        <v>397</v>
      </c>
      <c r="G72">
        <v>352767789.5</v>
      </c>
      <c r="H72">
        <v>519969353</v>
      </c>
      <c r="I72">
        <v>696278346</v>
      </c>
      <c r="J72">
        <v>1175777484.3999999</v>
      </c>
      <c r="K72">
        <v>1088000000</v>
      </c>
      <c r="L72">
        <v>539000000</v>
      </c>
    </row>
    <row r="73" spans="1:12" x14ac:dyDescent="0.25">
      <c r="A73" t="s">
        <v>252</v>
      </c>
      <c r="B73" s="10" t="s">
        <v>253</v>
      </c>
      <c r="C73" t="s">
        <v>250</v>
      </c>
      <c r="D73" s="10" t="s">
        <v>251</v>
      </c>
      <c r="E73" t="s">
        <v>398</v>
      </c>
      <c r="F73" s="10" t="s">
        <v>399</v>
      </c>
      <c r="G73">
        <v>935041206.79999995</v>
      </c>
      <c r="H73">
        <v>959171961.60000002</v>
      </c>
      <c r="I73">
        <v>920036223.70000005</v>
      </c>
      <c r="J73">
        <v>1178124348.0999999</v>
      </c>
      <c r="K73">
        <v>950131590.39999998</v>
      </c>
      <c r="L73">
        <v>1088264763.9000001</v>
      </c>
    </row>
    <row r="74" spans="1:12" x14ac:dyDescent="0.25">
      <c r="A74" t="s">
        <v>252</v>
      </c>
      <c r="B74" s="10" t="s">
        <v>253</v>
      </c>
      <c r="C74" t="s">
        <v>250</v>
      </c>
      <c r="D74" s="10" t="s">
        <v>251</v>
      </c>
      <c r="E74" t="s">
        <v>400</v>
      </c>
      <c r="F74" s="10" t="s">
        <v>401</v>
      </c>
      <c r="G74">
        <v>589815077.5</v>
      </c>
      <c r="H74">
        <v>451626307.60000002</v>
      </c>
      <c r="I74">
        <v>577660625.10000002</v>
      </c>
      <c r="J74">
        <v>1606847150.9000001</v>
      </c>
      <c r="K74">
        <v>1483981567.9000001</v>
      </c>
      <c r="L74">
        <v>1345152140.4000001</v>
      </c>
    </row>
    <row r="75" spans="1:12" x14ac:dyDescent="0.25">
      <c r="A75" t="s">
        <v>252</v>
      </c>
      <c r="B75" s="10" t="s">
        <v>253</v>
      </c>
      <c r="C75" t="s">
        <v>250</v>
      </c>
      <c r="D75" s="10" t="s">
        <v>251</v>
      </c>
      <c r="E75" t="s">
        <v>402</v>
      </c>
      <c r="F75" s="10" t="s">
        <v>403</v>
      </c>
      <c r="G75">
        <v>1852855866.7</v>
      </c>
      <c r="H75">
        <v>2212123342.9000001</v>
      </c>
      <c r="I75">
        <v>2655142803.1999998</v>
      </c>
      <c r="J75">
        <v>3381134679.1999998</v>
      </c>
      <c r="K75">
        <v>3296395856.5999999</v>
      </c>
      <c r="L75">
        <v>2887013621.5999999</v>
      </c>
    </row>
    <row r="76" spans="1:12" x14ac:dyDescent="0.25">
      <c r="A76" t="s">
        <v>252</v>
      </c>
      <c r="B76" s="10" t="s">
        <v>253</v>
      </c>
      <c r="C76" t="s">
        <v>250</v>
      </c>
      <c r="D76" s="10" t="s">
        <v>251</v>
      </c>
      <c r="E76" t="s">
        <v>242</v>
      </c>
      <c r="F76" s="10" t="s">
        <v>243</v>
      </c>
      <c r="G76">
        <v>356692059.69999999</v>
      </c>
      <c r="H76">
        <v>989869493.10000002</v>
      </c>
      <c r="I76">
        <v>1864982772.3</v>
      </c>
      <c r="J76">
        <v>3916917469.9000001</v>
      </c>
      <c r="K76">
        <v>6406305230.3999996</v>
      </c>
      <c r="L76">
        <v>5181473633</v>
      </c>
    </row>
    <row r="77" spans="1:12" x14ac:dyDescent="0.25">
      <c r="A77" t="s">
        <v>252</v>
      </c>
      <c r="B77" s="10" t="s">
        <v>253</v>
      </c>
      <c r="C77" t="s">
        <v>250</v>
      </c>
      <c r="D77" s="10" t="s">
        <v>251</v>
      </c>
      <c r="E77" t="s">
        <v>244</v>
      </c>
      <c r="F77" s="10" t="s">
        <v>245</v>
      </c>
      <c r="G77">
        <v>2043911748.7</v>
      </c>
      <c r="H77">
        <v>3404994016</v>
      </c>
      <c r="I77">
        <v>4302137278.3999996</v>
      </c>
      <c r="J77">
        <v>5370114736.3999996</v>
      </c>
      <c r="K77">
        <v>7020479276.6000004</v>
      </c>
      <c r="L77">
        <v>4522693109.8999996</v>
      </c>
    </row>
    <row r="78" spans="1:12" x14ac:dyDescent="0.25">
      <c r="A78" t="s">
        <v>252</v>
      </c>
      <c r="B78" s="10" t="s">
        <v>253</v>
      </c>
      <c r="C78" t="s">
        <v>250</v>
      </c>
      <c r="D78" s="10" t="s">
        <v>251</v>
      </c>
      <c r="E78" t="s">
        <v>246</v>
      </c>
      <c r="F78" s="10" t="s">
        <v>247</v>
      </c>
      <c r="G78">
        <v>5004389672.1999998</v>
      </c>
      <c r="H78">
        <v>8458494422.3000002</v>
      </c>
      <c r="I78">
        <v>2732796671.1999998</v>
      </c>
      <c r="J78">
        <v>3134376088.5999999</v>
      </c>
      <c r="K78">
        <v>3128550497</v>
      </c>
      <c r="L78">
        <v>2456042675.8000002</v>
      </c>
    </row>
    <row r="79" spans="1:12" x14ac:dyDescent="0.25">
      <c r="A79" t="s">
        <v>252</v>
      </c>
      <c r="B79" s="10" t="s">
        <v>253</v>
      </c>
      <c r="C79" t="s">
        <v>250</v>
      </c>
      <c r="D79" s="10" t="s">
        <v>251</v>
      </c>
      <c r="E79" t="s">
        <v>248</v>
      </c>
      <c r="F79" s="10" t="s">
        <v>249</v>
      </c>
      <c r="G79">
        <v>4394693628.3999996</v>
      </c>
      <c r="H79">
        <v>4813603429</v>
      </c>
      <c r="I79">
        <v>7622635714.6999998</v>
      </c>
      <c r="J79">
        <v>6681108206.3000002</v>
      </c>
      <c r="K79">
        <v>10595058922.4</v>
      </c>
      <c r="L79">
        <v>6556677194.6999998</v>
      </c>
    </row>
    <row r="80" spans="1:12" x14ac:dyDescent="0.25">
      <c r="B80" s="10"/>
      <c r="D80" s="10"/>
      <c r="F80" s="10"/>
    </row>
    <row r="81" spans="1:14" x14ac:dyDescent="0.25">
      <c r="B81" s="10"/>
      <c r="D81" s="10"/>
      <c r="F81" s="11" t="s">
        <v>404</v>
      </c>
    </row>
    <row r="82" spans="1:14" x14ac:dyDescent="0.25">
      <c r="B82" s="10"/>
      <c r="D82" s="10"/>
      <c r="F82" s="10" t="s">
        <v>266</v>
      </c>
      <c r="G82">
        <f>(G76+G77)/1000000000</f>
        <v>2.4006038084000001</v>
      </c>
      <c r="H82">
        <f t="shared" ref="H82:L82" si="20">(H76+H77)/1000000000</f>
        <v>4.3948635091000003</v>
      </c>
      <c r="I82">
        <f t="shared" si="20"/>
        <v>6.1671200506999995</v>
      </c>
      <c r="J82">
        <f t="shared" si="20"/>
        <v>9.2870322062999993</v>
      </c>
      <c r="K82">
        <f t="shared" si="20"/>
        <v>13.426784507000001</v>
      </c>
      <c r="L82">
        <f t="shared" si="20"/>
        <v>9.7041667429</v>
      </c>
      <c r="M82">
        <f>SUM(G82:L82)</f>
        <v>45.380570824399996</v>
      </c>
      <c r="N82" s="3">
        <f>M82/M86</f>
        <v>0.40898504550371123</v>
      </c>
    </row>
    <row r="83" spans="1:14" x14ac:dyDescent="0.25">
      <c r="B83" s="10"/>
      <c r="D83" s="10"/>
      <c r="F83" s="10" t="s">
        <v>405</v>
      </c>
      <c r="G83">
        <f>(G78-G70)/1000000000</f>
        <v>4.1594469490000003</v>
      </c>
      <c r="H83">
        <f t="shared" ref="H83:L83" si="21">(H78-H70)/1000000000</f>
        <v>7.0254802525000004</v>
      </c>
      <c r="I83">
        <f t="shared" si="21"/>
        <v>1.9397774650999999</v>
      </c>
      <c r="J83">
        <f t="shared" si="21"/>
        <v>2.1767345136</v>
      </c>
      <c r="K83">
        <f t="shared" si="21"/>
        <v>1.7737362786999999</v>
      </c>
      <c r="L83">
        <f t="shared" si="21"/>
        <v>2.0167881972000004</v>
      </c>
      <c r="M83">
        <f t="shared" ref="M83:M85" si="22">SUM(G83:L83)</f>
        <v>19.091963656100003</v>
      </c>
      <c r="N83" s="3">
        <f>M83/M86</f>
        <v>0.1720632306468679</v>
      </c>
    </row>
    <row r="84" spans="1:14" x14ac:dyDescent="0.25">
      <c r="B84" s="10"/>
      <c r="D84" s="10"/>
      <c r="F84" s="10" t="s">
        <v>267</v>
      </c>
      <c r="G84">
        <f>(G70+G71)/1000000000</f>
        <v>0.86718372320000003</v>
      </c>
      <c r="H84">
        <f t="shared" ref="H84:L84" si="23">(H70+H71)/1000000000</f>
        <v>1.4619731698</v>
      </c>
      <c r="I84">
        <f t="shared" si="23"/>
        <v>0.84143020610000008</v>
      </c>
      <c r="J84">
        <f t="shared" si="23"/>
        <v>1.098506575</v>
      </c>
      <c r="K84">
        <f t="shared" si="23"/>
        <v>1.6286125115000001</v>
      </c>
      <c r="L84">
        <f t="shared" si="23"/>
        <v>0.75363384879999995</v>
      </c>
      <c r="M84">
        <f t="shared" si="22"/>
        <v>6.6513400344000004</v>
      </c>
      <c r="N84" s="3">
        <f>M84/M86</f>
        <v>5.9944124924208843E-2</v>
      </c>
    </row>
    <row r="85" spans="1:14" x14ac:dyDescent="0.25">
      <c r="B85" s="10"/>
      <c r="D85" s="10"/>
      <c r="F85" s="10" t="s">
        <v>406</v>
      </c>
      <c r="G85">
        <f>(G79-G71)/1000000000</f>
        <v>4.3724526283999996</v>
      </c>
      <c r="H85">
        <f t="shared" ref="H85:L85" si="24">(H79-H71)/1000000000</f>
        <v>4.7846444290000001</v>
      </c>
      <c r="I85">
        <f t="shared" si="24"/>
        <v>7.5742247146999997</v>
      </c>
      <c r="J85">
        <f t="shared" si="24"/>
        <v>6.5402432063000004</v>
      </c>
      <c r="K85">
        <f t="shared" si="24"/>
        <v>10.321260629199999</v>
      </c>
      <c r="L85">
        <f t="shared" si="24"/>
        <v>6.2422978244999996</v>
      </c>
      <c r="M85">
        <f t="shared" si="22"/>
        <v>39.835123432099998</v>
      </c>
      <c r="N85" s="3">
        <f>M85/M86</f>
        <v>0.359007598925212</v>
      </c>
    </row>
    <row r="86" spans="1:14" x14ac:dyDescent="0.25">
      <c r="B86" s="10"/>
      <c r="D86" s="10"/>
      <c r="F86" s="10"/>
      <c r="M86">
        <f>SUM(M82:M85)</f>
        <v>110.958997947</v>
      </c>
    </row>
    <row r="87" spans="1:14" x14ac:dyDescent="0.25">
      <c r="B87" s="10"/>
      <c r="D87" s="10"/>
      <c r="F87" s="10"/>
    </row>
    <row r="88" spans="1:14" x14ac:dyDescent="0.25">
      <c r="B88" s="10"/>
      <c r="D88" s="10"/>
      <c r="F88" s="11" t="s">
        <v>407</v>
      </c>
    </row>
    <row r="89" spans="1:14" x14ac:dyDescent="0.25">
      <c r="B89" s="10"/>
      <c r="D89" s="10"/>
      <c r="F89" s="10" t="s">
        <v>266</v>
      </c>
      <c r="G89">
        <f>(G72+G74)/1000000000</f>
        <v>0.94258286700000005</v>
      </c>
      <c r="H89">
        <f t="shared" ref="H89:L89" si="25">(H72+H74)/1000000000</f>
        <v>0.97159566060000002</v>
      </c>
      <c r="I89">
        <f t="shared" si="25"/>
        <v>1.2739389711</v>
      </c>
      <c r="J89">
        <f t="shared" si="25"/>
        <v>2.7826246353000004</v>
      </c>
      <c r="K89">
        <f t="shared" si="25"/>
        <v>2.5719815679</v>
      </c>
      <c r="L89">
        <f t="shared" si="25"/>
        <v>1.8841521404000001</v>
      </c>
      <c r="M89">
        <f>SUM(G89:L89)</f>
        <v>10.426875842299999</v>
      </c>
      <c r="N89" s="3">
        <f>M89/M93</f>
        <v>0.31845264342437296</v>
      </c>
    </row>
    <row r="90" spans="1:14" x14ac:dyDescent="0.25">
      <c r="B90" s="10"/>
      <c r="D90" s="10"/>
      <c r="F90" s="10" t="s">
        <v>405</v>
      </c>
      <c r="G90">
        <f>(G73-G65)/1000000000</f>
        <v>0.7385385431999999</v>
      </c>
      <c r="H90">
        <f t="shared" ref="H90:L90" si="26">(H73-H65)/1000000000</f>
        <v>0.82643302120000006</v>
      </c>
      <c r="I90">
        <f t="shared" si="26"/>
        <v>0.79451567550000002</v>
      </c>
      <c r="J90">
        <f t="shared" si="26"/>
        <v>0.96406844689999982</v>
      </c>
      <c r="K90">
        <f t="shared" si="26"/>
        <v>0.77701985200000001</v>
      </c>
      <c r="L90">
        <f t="shared" si="26"/>
        <v>0.97844677180000006</v>
      </c>
      <c r="M90">
        <f t="shared" ref="M90:M92" si="27">SUM(G90:L90)</f>
        <v>5.0790223105999992</v>
      </c>
      <c r="N90" s="3">
        <f>M90/M93</f>
        <v>0.15512106457241157</v>
      </c>
    </row>
    <row r="91" spans="1:14" x14ac:dyDescent="0.25">
      <c r="B91" s="10"/>
      <c r="D91" s="10"/>
      <c r="F91" s="10" t="s">
        <v>267</v>
      </c>
      <c r="G91">
        <f>(G65+G67)/1000000000</f>
        <v>0.2187436636</v>
      </c>
      <c r="H91">
        <f t="shared" ref="H91:L91" si="28">(H65+H67)/1000000000</f>
        <v>0.16169794040000002</v>
      </c>
      <c r="I91">
        <f t="shared" si="28"/>
        <v>0.17393154819999998</v>
      </c>
      <c r="J91">
        <f t="shared" si="28"/>
        <v>0.35492090119999997</v>
      </c>
      <c r="K91">
        <f t="shared" si="28"/>
        <v>0.39258173839999999</v>
      </c>
      <c r="L91">
        <f t="shared" si="28"/>
        <v>0.33004799210000002</v>
      </c>
      <c r="M91">
        <f t="shared" si="27"/>
        <v>1.6319237839</v>
      </c>
      <c r="N91" s="3">
        <f>M91/M93</f>
        <v>4.9841433878186937E-2</v>
      </c>
    </row>
    <row r="92" spans="1:14" x14ac:dyDescent="0.25">
      <c r="B92" s="10"/>
      <c r="D92" s="10"/>
      <c r="F92" s="10" t="s">
        <v>406</v>
      </c>
      <c r="G92">
        <f>(G75-G67)/1000000000</f>
        <v>1.8306148667</v>
      </c>
      <c r="H92">
        <f t="shared" ref="H92:L92" si="29">(H75-H67)/1000000000</f>
        <v>2.1831643429000001</v>
      </c>
      <c r="I92">
        <f t="shared" si="29"/>
        <v>2.6067318031999998</v>
      </c>
      <c r="J92">
        <f t="shared" si="29"/>
        <v>3.2402696791999999</v>
      </c>
      <c r="K92">
        <f t="shared" si="29"/>
        <v>3.0769258566</v>
      </c>
      <c r="L92">
        <f t="shared" si="29"/>
        <v>2.6667836216</v>
      </c>
      <c r="M92">
        <f t="shared" si="27"/>
        <v>15.604490170199998</v>
      </c>
      <c r="N92" s="3">
        <f>M92/M93</f>
        <v>0.47658485812502854</v>
      </c>
    </row>
    <row r="93" spans="1:14" x14ac:dyDescent="0.25">
      <c r="B93" s="10"/>
      <c r="D93" s="10"/>
      <c r="F93" s="10"/>
      <c r="M93">
        <f>SUM(M89:M92)</f>
        <v>32.742312106999997</v>
      </c>
    </row>
    <row r="94" spans="1:14" x14ac:dyDescent="0.25">
      <c r="B94" s="10"/>
      <c r="D94" s="10"/>
      <c r="F94" s="10"/>
    </row>
    <row r="95" spans="1:14" x14ac:dyDescent="0.25">
      <c r="A95" t="s">
        <v>10</v>
      </c>
      <c r="B95" s="10" t="s">
        <v>254</v>
      </c>
      <c r="C95" t="s">
        <v>239</v>
      </c>
      <c r="D95" s="10" t="s">
        <v>240</v>
      </c>
      <c r="E95" t="s">
        <v>396</v>
      </c>
      <c r="F95" s="10" t="s">
        <v>397</v>
      </c>
      <c r="G95" t="s">
        <v>241</v>
      </c>
      <c r="H95" t="s">
        <v>241</v>
      </c>
      <c r="I95" t="s">
        <v>241</v>
      </c>
      <c r="J95" t="s">
        <v>241</v>
      </c>
      <c r="K95" t="s">
        <v>241</v>
      </c>
      <c r="L95" t="s">
        <v>241</v>
      </c>
    </row>
    <row r="96" spans="1:14" x14ac:dyDescent="0.25">
      <c r="A96" t="s">
        <v>10</v>
      </c>
      <c r="B96" s="10" t="s">
        <v>254</v>
      </c>
      <c r="C96" t="s">
        <v>239</v>
      </c>
      <c r="D96" s="10" t="s">
        <v>240</v>
      </c>
      <c r="E96" t="s">
        <v>398</v>
      </c>
      <c r="F96" s="10" t="s">
        <v>399</v>
      </c>
      <c r="G96">
        <v>40000</v>
      </c>
      <c r="H96">
        <v>18000</v>
      </c>
      <c r="I96">
        <v>9000</v>
      </c>
      <c r="J96">
        <v>5000</v>
      </c>
      <c r="K96">
        <v>1000</v>
      </c>
      <c r="L96">
        <v>0</v>
      </c>
    </row>
    <row r="97" spans="1:12" x14ac:dyDescent="0.25">
      <c r="A97" t="s">
        <v>10</v>
      </c>
      <c r="B97" s="10" t="s">
        <v>254</v>
      </c>
      <c r="C97" t="s">
        <v>239</v>
      </c>
      <c r="D97" s="10" t="s">
        <v>240</v>
      </c>
      <c r="E97" t="s">
        <v>400</v>
      </c>
      <c r="F97" s="10" t="s">
        <v>401</v>
      </c>
      <c r="G97" t="s">
        <v>241</v>
      </c>
      <c r="H97" t="s">
        <v>241</v>
      </c>
      <c r="I97" t="s">
        <v>241</v>
      </c>
      <c r="J97" t="s">
        <v>241</v>
      </c>
      <c r="K97" t="s">
        <v>241</v>
      </c>
      <c r="L97" t="s">
        <v>241</v>
      </c>
    </row>
    <row r="98" spans="1:12" x14ac:dyDescent="0.25">
      <c r="A98" t="s">
        <v>10</v>
      </c>
      <c r="B98" s="10" t="s">
        <v>254</v>
      </c>
      <c r="C98" t="s">
        <v>239</v>
      </c>
      <c r="D98" s="10" t="s">
        <v>240</v>
      </c>
      <c r="E98" t="s">
        <v>402</v>
      </c>
      <c r="F98" s="10" t="s">
        <v>403</v>
      </c>
      <c r="G98">
        <v>0</v>
      </c>
      <c r="H98">
        <v>0</v>
      </c>
      <c r="I98">
        <v>0</v>
      </c>
      <c r="J98">
        <v>0</v>
      </c>
      <c r="K98">
        <v>0</v>
      </c>
      <c r="L98">
        <v>0</v>
      </c>
    </row>
    <row r="99" spans="1:12" x14ac:dyDescent="0.25">
      <c r="A99" t="s">
        <v>10</v>
      </c>
      <c r="B99" s="10" t="s">
        <v>254</v>
      </c>
      <c r="C99" t="s">
        <v>239</v>
      </c>
      <c r="D99" s="10" t="s">
        <v>240</v>
      </c>
      <c r="E99" t="s">
        <v>242</v>
      </c>
      <c r="F99" s="10" t="s">
        <v>243</v>
      </c>
      <c r="G99" t="s">
        <v>241</v>
      </c>
      <c r="H99" t="s">
        <v>241</v>
      </c>
      <c r="I99" t="s">
        <v>241</v>
      </c>
      <c r="J99" t="s">
        <v>241</v>
      </c>
      <c r="K99" t="s">
        <v>241</v>
      </c>
      <c r="L99" t="s">
        <v>241</v>
      </c>
    </row>
    <row r="100" spans="1:12" x14ac:dyDescent="0.25">
      <c r="A100" t="s">
        <v>10</v>
      </c>
      <c r="B100" s="10" t="s">
        <v>254</v>
      </c>
      <c r="C100" t="s">
        <v>239</v>
      </c>
      <c r="D100" s="10" t="s">
        <v>240</v>
      </c>
      <c r="E100" t="s">
        <v>244</v>
      </c>
      <c r="F100" s="10" t="s">
        <v>245</v>
      </c>
      <c r="G100" t="s">
        <v>241</v>
      </c>
      <c r="H100" t="s">
        <v>241</v>
      </c>
      <c r="I100" t="s">
        <v>241</v>
      </c>
      <c r="J100" t="s">
        <v>241</v>
      </c>
      <c r="K100" t="s">
        <v>241</v>
      </c>
      <c r="L100" t="s">
        <v>241</v>
      </c>
    </row>
    <row r="101" spans="1:12" x14ac:dyDescent="0.25">
      <c r="A101" t="s">
        <v>10</v>
      </c>
      <c r="B101" s="10" t="s">
        <v>254</v>
      </c>
      <c r="C101" t="s">
        <v>239</v>
      </c>
      <c r="D101" s="10" t="s">
        <v>240</v>
      </c>
      <c r="E101" t="s">
        <v>246</v>
      </c>
      <c r="F101" s="10" t="s">
        <v>247</v>
      </c>
      <c r="G101">
        <v>763000</v>
      </c>
      <c r="H101">
        <v>1159000</v>
      </c>
      <c r="I101">
        <v>209000</v>
      </c>
      <c r="J101">
        <v>205000</v>
      </c>
      <c r="K101">
        <v>101000</v>
      </c>
      <c r="L101">
        <v>0</v>
      </c>
    </row>
    <row r="102" spans="1:12" x14ac:dyDescent="0.25">
      <c r="A102" t="s">
        <v>10</v>
      </c>
      <c r="B102" s="10" t="s">
        <v>254</v>
      </c>
      <c r="C102" t="s">
        <v>239</v>
      </c>
      <c r="D102" s="10" t="s">
        <v>240</v>
      </c>
      <c r="E102" t="s">
        <v>248</v>
      </c>
      <c r="F102" s="10" t="s">
        <v>249</v>
      </c>
      <c r="G102">
        <v>0</v>
      </c>
      <c r="H102">
        <v>0</v>
      </c>
      <c r="I102">
        <v>0</v>
      </c>
      <c r="J102">
        <v>0</v>
      </c>
      <c r="K102">
        <v>0</v>
      </c>
      <c r="L102">
        <v>0</v>
      </c>
    </row>
    <row r="103" spans="1:12" x14ac:dyDescent="0.25">
      <c r="A103" t="s">
        <v>10</v>
      </c>
      <c r="B103" s="10" t="s">
        <v>254</v>
      </c>
      <c r="C103" t="s">
        <v>250</v>
      </c>
      <c r="D103" s="10" t="s">
        <v>251</v>
      </c>
      <c r="E103" t="s">
        <v>396</v>
      </c>
      <c r="F103" s="10" t="s">
        <v>397</v>
      </c>
      <c r="G103">
        <v>2341745.9</v>
      </c>
      <c r="H103">
        <v>4346350.1000000006</v>
      </c>
      <c r="I103">
        <v>6756839.7000000002</v>
      </c>
      <c r="J103">
        <v>16726307.199999999</v>
      </c>
      <c r="K103">
        <v>11000000</v>
      </c>
      <c r="L103">
        <v>8400000</v>
      </c>
    </row>
    <row r="104" spans="1:12" x14ac:dyDescent="0.25">
      <c r="A104" t="s">
        <v>10</v>
      </c>
      <c r="B104" s="10" t="s">
        <v>254</v>
      </c>
      <c r="C104" t="s">
        <v>250</v>
      </c>
      <c r="D104" s="10" t="s">
        <v>251</v>
      </c>
      <c r="E104" t="s">
        <v>398</v>
      </c>
      <c r="F104" s="10" t="s">
        <v>399</v>
      </c>
      <c r="G104">
        <v>7831526.9000000004</v>
      </c>
      <c r="H104">
        <v>7096757.7999999998</v>
      </c>
      <c r="I104">
        <v>7810513.7000000002</v>
      </c>
      <c r="J104">
        <v>6171120.4000000004</v>
      </c>
      <c r="K104">
        <v>7163847</v>
      </c>
      <c r="L104">
        <v>6615137.5999999996</v>
      </c>
    </row>
    <row r="105" spans="1:12" x14ac:dyDescent="0.25">
      <c r="A105" t="s">
        <v>10</v>
      </c>
      <c r="B105" s="10" t="s">
        <v>254</v>
      </c>
      <c r="C105" t="s">
        <v>250</v>
      </c>
      <c r="D105" s="10" t="s">
        <v>251</v>
      </c>
      <c r="E105" t="s">
        <v>400</v>
      </c>
      <c r="F105" s="10" t="s">
        <v>401</v>
      </c>
      <c r="G105">
        <v>154057568.69999999</v>
      </c>
      <c r="H105">
        <v>144011515.40000001</v>
      </c>
      <c r="I105">
        <v>176782182.59999999</v>
      </c>
      <c r="J105">
        <v>318481694</v>
      </c>
      <c r="K105">
        <v>418157147.5</v>
      </c>
      <c r="L105">
        <v>419676877.5</v>
      </c>
    </row>
    <row r="106" spans="1:12" x14ac:dyDescent="0.25">
      <c r="A106" t="s">
        <v>10</v>
      </c>
      <c r="B106" s="10" t="s">
        <v>254</v>
      </c>
      <c r="C106" t="s">
        <v>250</v>
      </c>
      <c r="D106" s="10" t="s">
        <v>251</v>
      </c>
      <c r="E106" t="s">
        <v>402</v>
      </c>
      <c r="F106" s="10" t="s">
        <v>403</v>
      </c>
      <c r="G106">
        <v>462907542.30000001</v>
      </c>
      <c r="H106">
        <v>545247639.79999995</v>
      </c>
      <c r="I106">
        <v>552776628.39999998</v>
      </c>
      <c r="J106">
        <v>481049095.39999998</v>
      </c>
      <c r="K106">
        <v>457708780</v>
      </c>
      <c r="L106">
        <v>431728317.19999999</v>
      </c>
    </row>
    <row r="107" spans="1:12" x14ac:dyDescent="0.25">
      <c r="A107" t="s">
        <v>10</v>
      </c>
      <c r="B107" s="10" t="s">
        <v>254</v>
      </c>
      <c r="C107" t="s">
        <v>250</v>
      </c>
      <c r="D107" s="10" t="s">
        <v>251</v>
      </c>
      <c r="E107" t="s">
        <v>242</v>
      </c>
      <c r="F107" s="10" t="s">
        <v>243</v>
      </c>
      <c r="G107">
        <v>3057782.4</v>
      </c>
      <c r="H107">
        <v>4678273.9000000004</v>
      </c>
      <c r="I107">
        <v>14491942.4</v>
      </c>
      <c r="J107">
        <v>134909713.90000001</v>
      </c>
      <c r="K107">
        <v>203324657.19999999</v>
      </c>
      <c r="L107">
        <v>97957978.900000006</v>
      </c>
    </row>
    <row r="108" spans="1:12" x14ac:dyDescent="0.25">
      <c r="A108" t="s">
        <v>10</v>
      </c>
      <c r="B108" s="10" t="s">
        <v>254</v>
      </c>
      <c r="C108" t="s">
        <v>250</v>
      </c>
      <c r="D108" s="10" t="s">
        <v>251</v>
      </c>
      <c r="E108" t="s">
        <v>244</v>
      </c>
      <c r="F108" s="10" t="s">
        <v>245</v>
      </c>
      <c r="G108">
        <v>518592122.60000002</v>
      </c>
      <c r="H108">
        <v>507387656.39999998</v>
      </c>
      <c r="I108">
        <v>563372357.70000005</v>
      </c>
      <c r="J108">
        <v>773503040.5</v>
      </c>
      <c r="K108">
        <v>829375250.79999995</v>
      </c>
      <c r="L108">
        <v>946295202.60000002</v>
      </c>
    </row>
    <row r="109" spans="1:12" x14ac:dyDescent="0.25">
      <c r="A109" t="s">
        <v>10</v>
      </c>
      <c r="B109" s="10" t="s">
        <v>254</v>
      </c>
      <c r="C109" t="s">
        <v>250</v>
      </c>
      <c r="D109" s="10" t="s">
        <v>251</v>
      </c>
      <c r="E109" t="s">
        <v>246</v>
      </c>
      <c r="F109" s="10" t="s">
        <v>247</v>
      </c>
      <c r="G109">
        <v>52750643.700000003</v>
      </c>
      <c r="H109">
        <v>55160441</v>
      </c>
      <c r="I109">
        <v>53097511.399999999</v>
      </c>
      <c r="J109">
        <v>45824271.5</v>
      </c>
      <c r="K109">
        <v>51285606.700000003</v>
      </c>
      <c r="L109">
        <v>44797703.399999999</v>
      </c>
    </row>
    <row r="110" spans="1:12" x14ac:dyDescent="0.25">
      <c r="A110" t="s">
        <v>10</v>
      </c>
      <c r="B110" s="10" t="s">
        <v>254</v>
      </c>
      <c r="C110" t="s">
        <v>250</v>
      </c>
      <c r="D110" s="10" t="s">
        <v>251</v>
      </c>
      <c r="E110" t="s">
        <v>248</v>
      </c>
      <c r="F110" s="10" t="s">
        <v>249</v>
      </c>
      <c r="G110">
        <v>473985090.69999999</v>
      </c>
      <c r="H110">
        <v>546364631.60000002</v>
      </c>
      <c r="I110">
        <v>1167374089</v>
      </c>
      <c r="J110">
        <v>1086566411.9000001</v>
      </c>
      <c r="K110">
        <v>590459980.89999998</v>
      </c>
      <c r="L110">
        <v>783035101.79999995</v>
      </c>
    </row>
    <row r="111" spans="1:12" x14ac:dyDescent="0.25">
      <c r="B111" s="10"/>
      <c r="D111" s="10"/>
      <c r="F111" s="10"/>
    </row>
    <row r="112" spans="1:12" x14ac:dyDescent="0.25">
      <c r="B112" s="10"/>
      <c r="D112" s="10"/>
      <c r="F112" s="11" t="s">
        <v>404</v>
      </c>
    </row>
    <row r="113" spans="1:14" x14ac:dyDescent="0.25">
      <c r="B113" s="10"/>
      <c r="D113" s="10"/>
      <c r="F113" s="10" t="s">
        <v>266</v>
      </c>
      <c r="G113">
        <f>(G107+G108)/1000000000</f>
        <v>0.52164990499999997</v>
      </c>
      <c r="H113">
        <f t="shared" ref="H113:L113" si="30">(H107+H108)/1000000000</f>
        <v>0.51206593029999992</v>
      </c>
      <c r="I113">
        <f t="shared" si="30"/>
        <v>0.57786430010000001</v>
      </c>
      <c r="J113">
        <f t="shared" si="30"/>
        <v>0.90841275440000002</v>
      </c>
      <c r="K113">
        <f t="shared" si="30"/>
        <v>1.0326999080000001</v>
      </c>
      <c r="L113">
        <f t="shared" si="30"/>
        <v>1.0442531815</v>
      </c>
      <c r="M113">
        <f>SUM(G113:L113)</f>
        <v>4.5969459793</v>
      </c>
      <c r="N113" s="3">
        <f>M113/M117</f>
        <v>0.48147420578343447</v>
      </c>
    </row>
    <row r="114" spans="1:14" x14ac:dyDescent="0.25">
      <c r="B114" s="10"/>
      <c r="D114" s="10"/>
      <c r="F114" s="10" t="s">
        <v>405</v>
      </c>
      <c r="G114">
        <f>(G109-G101)/1000000000</f>
        <v>5.1987643700000002E-2</v>
      </c>
      <c r="H114">
        <f t="shared" ref="H114:L114" si="31">(H109-H101)/1000000000</f>
        <v>5.4001440999999997E-2</v>
      </c>
      <c r="I114">
        <f t="shared" si="31"/>
        <v>5.2888511399999998E-2</v>
      </c>
      <c r="J114">
        <f t="shared" si="31"/>
        <v>4.5619271500000003E-2</v>
      </c>
      <c r="K114">
        <f t="shared" si="31"/>
        <v>5.1184606700000003E-2</v>
      </c>
      <c r="L114">
        <f t="shared" si="31"/>
        <v>4.47977034E-2</v>
      </c>
      <c r="M114">
        <f t="shared" ref="M114:M116" si="32">SUM(G114:L114)</f>
        <v>0.30047917769999999</v>
      </c>
      <c r="N114" s="3">
        <f>M114/M117</f>
        <v>3.1471540907599932E-2</v>
      </c>
    </row>
    <row r="115" spans="1:14" x14ac:dyDescent="0.25">
      <c r="B115" s="10"/>
      <c r="D115" s="10"/>
      <c r="F115" s="10" t="s">
        <v>267</v>
      </c>
      <c r="G115">
        <f>(G101+G102)/1000000000</f>
        <v>7.6300000000000001E-4</v>
      </c>
      <c r="H115">
        <f t="shared" ref="H115:L115" si="33">(H101+H102)/1000000000</f>
        <v>1.1590000000000001E-3</v>
      </c>
      <c r="I115">
        <f t="shared" si="33"/>
        <v>2.0900000000000001E-4</v>
      </c>
      <c r="J115">
        <f t="shared" si="33"/>
        <v>2.05E-4</v>
      </c>
      <c r="K115">
        <f t="shared" si="33"/>
        <v>1.01E-4</v>
      </c>
      <c r="L115">
        <f t="shared" si="33"/>
        <v>0</v>
      </c>
      <c r="M115">
        <f t="shared" si="32"/>
        <v>2.4369999999999999E-3</v>
      </c>
      <c r="N115" s="3">
        <f>M115/M117</f>
        <v>2.5524612313867172E-4</v>
      </c>
    </row>
    <row r="116" spans="1:14" x14ac:dyDescent="0.25">
      <c r="B116" s="10"/>
      <c r="D116" s="10"/>
      <c r="F116" s="10" t="s">
        <v>406</v>
      </c>
      <c r="G116">
        <f>(G110-G102)/1000000000</f>
        <v>0.4739850907</v>
      </c>
      <c r="H116">
        <f t="shared" ref="H116:L116" si="34">(H110-H102)/1000000000</f>
        <v>0.54636463160000004</v>
      </c>
      <c r="I116">
        <f t="shared" si="34"/>
        <v>1.1673740889999999</v>
      </c>
      <c r="J116">
        <f t="shared" si="34"/>
        <v>1.0865664119</v>
      </c>
      <c r="K116">
        <f t="shared" si="34"/>
        <v>0.59045998089999996</v>
      </c>
      <c r="L116">
        <f t="shared" si="34"/>
        <v>0.78303510179999991</v>
      </c>
      <c r="M116">
        <f t="shared" si="32"/>
        <v>4.6477853058999994</v>
      </c>
      <c r="N116" s="3">
        <f>M116/M117</f>
        <v>0.48679900718582697</v>
      </c>
    </row>
    <row r="117" spans="1:14" x14ac:dyDescent="0.25">
      <c r="B117" s="10"/>
      <c r="D117" s="10"/>
      <c r="F117" s="10"/>
      <c r="M117">
        <f>SUM(M113:M116)</f>
        <v>9.5476474628999988</v>
      </c>
    </row>
    <row r="118" spans="1:14" x14ac:dyDescent="0.25">
      <c r="B118" s="10"/>
      <c r="D118" s="10"/>
      <c r="F118" s="10"/>
    </row>
    <row r="119" spans="1:14" x14ac:dyDescent="0.25">
      <c r="B119" s="10"/>
      <c r="D119" s="10"/>
      <c r="F119" s="11" t="s">
        <v>407</v>
      </c>
    </row>
    <row r="120" spans="1:14" x14ac:dyDescent="0.25">
      <c r="B120" s="10"/>
      <c r="D120" s="10"/>
      <c r="F120" s="10" t="s">
        <v>266</v>
      </c>
      <c r="G120">
        <f>(G103+G105)/1000000000</f>
        <v>0.15639931460000001</v>
      </c>
      <c r="H120">
        <f t="shared" ref="H120:L120" si="35">(H103+H105)/1000000000</f>
        <v>0.14835786549999999</v>
      </c>
      <c r="I120">
        <f t="shared" si="35"/>
        <v>0.18353902229999999</v>
      </c>
      <c r="J120">
        <f t="shared" si="35"/>
        <v>0.33520800119999999</v>
      </c>
      <c r="K120">
        <f t="shared" si="35"/>
        <v>0.4291571475</v>
      </c>
      <c r="L120">
        <f t="shared" si="35"/>
        <v>0.42807687750000001</v>
      </c>
      <c r="M120">
        <f>SUM(G120:L120)</f>
        <v>1.6807382286000001</v>
      </c>
      <c r="N120" s="3">
        <f>M120/M124</f>
        <v>0.36107285630757996</v>
      </c>
    </row>
    <row r="121" spans="1:14" x14ac:dyDescent="0.25">
      <c r="B121" s="10"/>
      <c r="D121" s="10"/>
      <c r="F121" s="10" t="s">
        <v>405</v>
      </c>
      <c r="G121">
        <f>(G104-G96)/1000000000</f>
        <v>7.7915269000000007E-3</v>
      </c>
      <c r="H121">
        <f t="shared" ref="H121:L121" si="36">(H104-H96)/1000000000</f>
        <v>7.0787578E-3</v>
      </c>
      <c r="I121">
        <f t="shared" si="36"/>
        <v>7.8015137000000002E-3</v>
      </c>
      <c r="J121">
        <f t="shared" si="36"/>
        <v>6.1661204000000008E-3</v>
      </c>
      <c r="K121">
        <f t="shared" si="36"/>
        <v>7.162847E-3</v>
      </c>
      <c r="L121">
        <f t="shared" si="36"/>
        <v>6.6151375999999994E-3</v>
      </c>
      <c r="M121">
        <f t="shared" ref="M121:M123" si="37">SUM(G121:L121)</f>
        <v>4.2615903400000002E-2</v>
      </c>
      <c r="N121" s="3">
        <f>M121/M124</f>
        <v>9.1551710450372432E-3</v>
      </c>
    </row>
    <row r="122" spans="1:14" x14ac:dyDescent="0.25">
      <c r="B122" s="10"/>
      <c r="D122" s="10"/>
      <c r="F122" s="10" t="s">
        <v>267</v>
      </c>
      <c r="G122">
        <f>(G96+G98)/1000000000</f>
        <v>4.0000000000000003E-5</v>
      </c>
      <c r="H122">
        <f t="shared" ref="H122:L122" si="38">(H96+H98)/1000000000</f>
        <v>1.8E-5</v>
      </c>
      <c r="I122">
        <f t="shared" si="38"/>
        <v>9.0000000000000002E-6</v>
      </c>
      <c r="J122">
        <f t="shared" si="38"/>
        <v>5.0000000000000004E-6</v>
      </c>
      <c r="K122">
        <f t="shared" si="38"/>
        <v>9.9999999999999995E-7</v>
      </c>
      <c r="L122">
        <f t="shared" si="38"/>
        <v>0</v>
      </c>
      <c r="M122">
        <f t="shared" si="37"/>
        <v>7.2999999999999999E-5</v>
      </c>
      <c r="N122" s="3">
        <f>M122/M124</f>
        <v>1.5682584034760102E-5</v>
      </c>
    </row>
    <row r="123" spans="1:14" x14ac:dyDescent="0.25">
      <c r="B123" s="10"/>
      <c r="D123" s="10"/>
      <c r="F123" s="10" t="s">
        <v>406</v>
      </c>
      <c r="G123">
        <f>(G106-G98)/1000000000</f>
        <v>0.46290754230000003</v>
      </c>
      <c r="H123">
        <f t="shared" ref="H123:L123" si="39">(H106-H98)/1000000000</f>
        <v>0.54524763979999991</v>
      </c>
      <c r="I123">
        <f t="shared" si="39"/>
        <v>0.55277662839999997</v>
      </c>
      <c r="J123">
        <f t="shared" si="39"/>
        <v>0.48104909539999996</v>
      </c>
      <c r="K123">
        <f t="shared" si="39"/>
        <v>0.45770877999999998</v>
      </c>
      <c r="L123">
        <f t="shared" si="39"/>
        <v>0.43172831719999999</v>
      </c>
      <c r="M123">
        <f t="shared" si="37"/>
        <v>2.9314180031000001</v>
      </c>
      <c r="N123" s="3">
        <f>M123/M124</f>
        <v>0.62975629006334799</v>
      </c>
    </row>
    <row r="124" spans="1:14" x14ac:dyDescent="0.25">
      <c r="B124" s="10"/>
      <c r="D124" s="10"/>
      <c r="F124" s="10"/>
      <c r="M124">
        <f>SUM(M120:M123)</f>
        <v>4.6548451351000004</v>
      </c>
    </row>
    <row r="125" spans="1:14" x14ac:dyDescent="0.25">
      <c r="B125" s="10"/>
      <c r="D125" s="10"/>
      <c r="F125" s="10"/>
    </row>
    <row r="126" spans="1:14" x14ac:dyDescent="0.25">
      <c r="A126" t="s">
        <v>255</v>
      </c>
      <c r="B126" s="10" t="s">
        <v>256</v>
      </c>
      <c r="C126" t="s">
        <v>239</v>
      </c>
      <c r="D126" s="10" t="s">
        <v>240</v>
      </c>
      <c r="E126" t="s">
        <v>396</v>
      </c>
      <c r="F126" s="10" t="s">
        <v>397</v>
      </c>
      <c r="G126" t="s">
        <v>241</v>
      </c>
      <c r="H126" t="s">
        <v>241</v>
      </c>
      <c r="I126" t="s">
        <v>241</v>
      </c>
      <c r="J126" t="s">
        <v>241</v>
      </c>
      <c r="K126" t="s">
        <v>241</v>
      </c>
      <c r="L126" t="s">
        <v>241</v>
      </c>
    </row>
    <row r="127" spans="1:14" x14ac:dyDescent="0.25">
      <c r="A127" t="s">
        <v>255</v>
      </c>
      <c r="B127" s="10" t="s">
        <v>256</v>
      </c>
      <c r="C127" t="s">
        <v>239</v>
      </c>
      <c r="D127" s="10" t="s">
        <v>240</v>
      </c>
      <c r="E127" t="s">
        <v>398</v>
      </c>
      <c r="F127" s="10" t="s">
        <v>399</v>
      </c>
      <c r="G127">
        <v>515931.6</v>
      </c>
      <c r="H127">
        <v>525990.69999999995</v>
      </c>
      <c r="I127">
        <v>557048.80000000005</v>
      </c>
      <c r="J127">
        <v>554799.4</v>
      </c>
      <c r="K127">
        <v>326586</v>
      </c>
      <c r="L127">
        <v>0</v>
      </c>
    </row>
    <row r="128" spans="1:14" x14ac:dyDescent="0.25">
      <c r="A128" t="s">
        <v>255</v>
      </c>
      <c r="B128" s="10" t="s">
        <v>256</v>
      </c>
      <c r="C128" t="s">
        <v>239</v>
      </c>
      <c r="D128" s="10" t="s">
        <v>240</v>
      </c>
      <c r="E128" t="s">
        <v>400</v>
      </c>
      <c r="F128" s="10" t="s">
        <v>401</v>
      </c>
      <c r="G128" t="s">
        <v>241</v>
      </c>
      <c r="H128" t="s">
        <v>241</v>
      </c>
      <c r="I128" t="s">
        <v>241</v>
      </c>
      <c r="J128" t="s">
        <v>241</v>
      </c>
      <c r="K128" t="s">
        <v>241</v>
      </c>
      <c r="L128" t="s">
        <v>241</v>
      </c>
    </row>
    <row r="129" spans="1:14" x14ac:dyDescent="0.25">
      <c r="A129" t="s">
        <v>255</v>
      </c>
      <c r="B129" s="10" t="s">
        <v>256</v>
      </c>
      <c r="C129" t="s">
        <v>239</v>
      </c>
      <c r="D129" s="10" t="s">
        <v>240</v>
      </c>
      <c r="E129" t="s">
        <v>402</v>
      </c>
      <c r="F129" s="10" t="s">
        <v>403</v>
      </c>
      <c r="G129">
        <v>0</v>
      </c>
      <c r="H129">
        <v>0</v>
      </c>
      <c r="I129">
        <v>0</v>
      </c>
      <c r="J129">
        <v>0</v>
      </c>
      <c r="K129">
        <v>0</v>
      </c>
      <c r="L129">
        <v>0</v>
      </c>
    </row>
    <row r="130" spans="1:14" x14ac:dyDescent="0.25">
      <c r="A130" t="s">
        <v>255</v>
      </c>
      <c r="B130" s="10" t="s">
        <v>256</v>
      </c>
      <c r="C130" t="s">
        <v>239</v>
      </c>
      <c r="D130" s="10" t="s">
        <v>240</v>
      </c>
      <c r="E130" t="s">
        <v>242</v>
      </c>
      <c r="F130" s="10" t="s">
        <v>243</v>
      </c>
      <c r="G130" t="s">
        <v>241</v>
      </c>
      <c r="H130" t="s">
        <v>241</v>
      </c>
      <c r="I130" t="s">
        <v>241</v>
      </c>
      <c r="J130" t="s">
        <v>241</v>
      </c>
      <c r="K130" t="s">
        <v>241</v>
      </c>
      <c r="L130" t="s">
        <v>241</v>
      </c>
    </row>
    <row r="131" spans="1:14" x14ac:dyDescent="0.25">
      <c r="A131" t="s">
        <v>255</v>
      </c>
      <c r="B131" s="10" t="s">
        <v>256</v>
      </c>
      <c r="C131" t="s">
        <v>239</v>
      </c>
      <c r="D131" s="10" t="s">
        <v>240</v>
      </c>
      <c r="E131" t="s">
        <v>244</v>
      </c>
      <c r="F131" s="10" t="s">
        <v>245</v>
      </c>
      <c r="G131" t="s">
        <v>241</v>
      </c>
      <c r="H131" t="s">
        <v>241</v>
      </c>
      <c r="I131" t="s">
        <v>241</v>
      </c>
      <c r="J131" t="s">
        <v>241</v>
      </c>
      <c r="K131" t="s">
        <v>241</v>
      </c>
      <c r="L131" t="s">
        <v>241</v>
      </c>
    </row>
    <row r="132" spans="1:14" x14ac:dyDescent="0.25">
      <c r="A132" t="s">
        <v>255</v>
      </c>
      <c r="B132" s="10" t="s">
        <v>256</v>
      </c>
      <c r="C132" t="s">
        <v>239</v>
      </c>
      <c r="D132" s="10" t="s">
        <v>240</v>
      </c>
      <c r="E132" t="s">
        <v>246</v>
      </c>
      <c r="F132" s="10" t="s">
        <v>247</v>
      </c>
      <c r="G132">
        <v>515931.6</v>
      </c>
      <c r="H132">
        <v>525990.69999999995</v>
      </c>
      <c r="I132">
        <v>557048.80000000005</v>
      </c>
      <c r="J132">
        <v>554799.4</v>
      </c>
      <c r="K132">
        <v>24824038.300000001</v>
      </c>
      <c r="L132">
        <v>0</v>
      </c>
    </row>
    <row r="133" spans="1:14" x14ac:dyDescent="0.25">
      <c r="A133" t="s">
        <v>255</v>
      </c>
      <c r="B133" s="10" t="s">
        <v>256</v>
      </c>
      <c r="C133" t="s">
        <v>239</v>
      </c>
      <c r="D133" s="10" t="s">
        <v>240</v>
      </c>
      <c r="E133" t="s">
        <v>248</v>
      </c>
      <c r="F133" s="10" t="s">
        <v>249</v>
      </c>
      <c r="G133">
        <v>0</v>
      </c>
      <c r="H133">
        <v>0</v>
      </c>
      <c r="I133">
        <v>0</v>
      </c>
      <c r="J133">
        <v>0</v>
      </c>
      <c r="K133">
        <v>0</v>
      </c>
      <c r="L133">
        <v>0</v>
      </c>
    </row>
    <row r="134" spans="1:14" x14ac:dyDescent="0.25">
      <c r="A134" t="s">
        <v>255</v>
      </c>
      <c r="B134" s="10" t="s">
        <v>256</v>
      </c>
      <c r="C134" t="s">
        <v>250</v>
      </c>
      <c r="D134" s="10" t="s">
        <v>251</v>
      </c>
      <c r="E134" t="s">
        <v>396</v>
      </c>
      <c r="F134" s="10" t="s">
        <v>397</v>
      </c>
      <c r="G134">
        <v>0</v>
      </c>
      <c r="H134">
        <v>0</v>
      </c>
      <c r="I134">
        <v>0</v>
      </c>
      <c r="J134">
        <v>0</v>
      </c>
      <c r="K134">
        <v>0</v>
      </c>
      <c r="L134">
        <v>0</v>
      </c>
    </row>
    <row r="135" spans="1:14" x14ac:dyDescent="0.25">
      <c r="A135" t="s">
        <v>255</v>
      </c>
      <c r="B135" s="10" t="s">
        <v>256</v>
      </c>
      <c r="C135" t="s">
        <v>250</v>
      </c>
      <c r="D135" s="10" t="s">
        <v>251</v>
      </c>
      <c r="E135" t="s">
        <v>398</v>
      </c>
      <c r="F135" s="10" t="s">
        <v>399</v>
      </c>
      <c r="G135">
        <v>1912890.5</v>
      </c>
      <c r="H135">
        <v>2386782.5</v>
      </c>
      <c r="I135">
        <v>3782813.7</v>
      </c>
      <c r="J135">
        <v>3424203.2</v>
      </c>
      <c r="K135">
        <v>5147176.0999999996</v>
      </c>
      <c r="L135">
        <v>4317139.4000000004</v>
      </c>
    </row>
    <row r="136" spans="1:14" x14ac:dyDescent="0.25">
      <c r="A136" t="s">
        <v>255</v>
      </c>
      <c r="B136" s="10" t="s">
        <v>256</v>
      </c>
      <c r="C136" t="s">
        <v>250</v>
      </c>
      <c r="D136" s="10" t="s">
        <v>251</v>
      </c>
      <c r="E136" t="s">
        <v>400</v>
      </c>
      <c r="F136" s="10" t="s">
        <v>401</v>
      </c>
      <c r="G136">
        <v>5852575.2999999998</v>
      </c>
      <c r="H136">
        <v>8305332.7999999998</v>
      </c>
      <c r="I136">
        <v>5476967.7000000002</v>
      </c>
      <c r="J136">
        <v>6715659.2999999998</v>
      </c>
      <c r="K136">
        <v>8139977.4000000004</v>
      </c>
      <c r="L136">
        <v>7732782.0999999996</v>
      </c>
    </row>
    <row r="137" spans="1:14" x14ac:dyDescent="0.25">
      <c r="A137" t="s">
        <v>255</v>
      </c>
      <c r="B137" s="10" t="s">
        <v>256</v>
      </c>
      <c r="C137" t="s">
        <v>250</v>
      </c>
      <c r="D137" s="10" t="s">
        <v>251</v>
      </c>
      <c r="E137" t="s">
        <v>402</v>
      </c>
      <c r="F137" s="10" t="s">
        <v>403</v>
      </c>
      <c r="G137">
        <v>0</v>
      </c>
      <c r="H137">
        <v>114775.6</v>
      </c>
      <c r="I137">
        <v>20015.599999999999</v>
      </c>
      <c r="J137">
        <v>0</v>
      </c>
      <c r="K137">
        <v>0</v>
      </c>
      <c r="L137">
        <v>0</v>
      </c>
    </row>
    <row r="138" spans="1:14" x14ac:dyDescent="0.25">
      <c r="A138" t="s">
        <v>255</v>
      </c>
      <c r="B138" s="10" t="s">
        <v>256</v>
      </c>
      <c r="C138" t="s">
        <v>250</v>
      </c>
      <c r="D138" s="10" t="s">
        <v>251</v>
      </c>
      <c r="E138" t="s">
        <v>242</v>
      </c>
      <c r="F138" s="10" t="s">
        <v>243</v>
      </c>
      <c r="G138">
        <v>6580849.2000000002</v>
      </c>
      <c r="H138">
        <v>5383434</v>
      </c>
      <c r="I138">
        <v>4281071.5999999996</v>
      </c>
      <c r="J138">
        <v>9953340.0999999996</v>
      </c>
      <c r="K138">
        <v>5215713.5999999996</v>
      </c>
      <c r="L138">
        <v>6929687.7000000002</v>
      </c>
    </row>
    <row r="139" spans="1:14" x14ac:dyDescent="0.25">
      <c r="A139" t="s">
        <v>255</v>
      </c>
      <c r="B139" s="10" t="s">
        <v>256</v>
      </c>
      <c r="C139" t="s">
        <v>250</v>
      </c>
      <c r="D139" s="10" t="s">
        <v>251</v>
      </c>
      <c r="E139" t="s">
        <v>244</v>
      </c>
      <c r="F139" s="10" t="s">
        <v>245</v>
      </c>
      <c r="G139">
        <v>21851809.300000001</v>
      </c>
      <c r="H139">
        <v>26000189.899999999</v>
      </c>
      <c r="I139">
        <v>23413986.5</v>
      </c>
      <c r="J139">
        <v>27867457.699999999</v>
      </c>
      <c r="K139">
        <v>62274624.399999999</v>
      </c>
      <c r="L139">
        <v>57340148.399999999</v>
      </c>
    </row>
    <row r="140" spans="1:14" x14ac:dyDescent="0.25">
      <c r="A140" t="s">
        <v>255</v>
      </c>
      <c r="B140" s="10" t="s">
        <v>256</v>
      </c>
      <c r="C140" t="s">
        <v>250</v>
      </c>
      <c r="D140" s="10" t="s">
        <v>251</v>
      </c>
      <c r="E140" t="s">
        <v>246</v>
      </c>
      <c r="F140" s="10" t="s">
        <v>247</v>
      </c>
      <c r="G140">
        <v>6174510.9000000004</v>
      </c>
      <c r="H140">
        <v>5915553.7999999998</v>
      </c>
      <c r="I140">
        <v>7877725.7000000002</v>
      </c>
      <c r="J140">
        <v>8525273.8000000007</v>
      </c>
      <c r="K140">
        <v>56625234.899999999</v>
      </c>
      <c r="L140">
        <v>32590646.800000001</v>
      </c>
    </row>
    <row r="141" spans="1:14" x14ac:dyDescent="0.25">
      <c r="A141" t="s">
        <v>255</v>
      </c>
      <c r="B141" s="10" t="s">
        <v>256</v>
      </c>
      <c r="C141" t="s">
        <v>250</v>
      </c>
      <c r="D141" s="10" t="s">
        <v>251</v>
      </c>
      <c r="E141" t="s">
        <v>248</v>
      </c>
      <c r="F141" s="10" t="s">
        <v>249</v>
      </c>
      <c r="G141">
        <v>5755088.5</v>
      </c>
      <c r="H141">
        <v>5131697.8</v>
      </c>
      <c r="I141">
        <v>4115433.4</v>
      </c>
      <c r="J141">
        <v>3358000</v>
      </c>
      <c r="K141">
        <v>2000680.9</v>
      </c>
      <c r="L141">
        <v>2000680.9</v>
      </c>
    </row>
    <row r="142" spans="1:14" x14ac:dyDescent="0.25">
      <c r="B142" s="10"/>
      <c r="D142" s="10"/>
      <c r="F142" s="10"/>
    </row>
    <row r="143" spans="1:14" x14ac:dyDescent="0.25">
      <c r="B143" s="10"/>
      <c r="D143" s="10"/>
      <c r="F143" s="11" t="s">
        <v>404</v>
      </c>
    </row>
    <row r="144" spans="1:14" x14ac:dyDescent="0.25">
      <c r="B144" s="10"/>
      <c r="D144" s="10"/>
      <c r="F144" s="10" t="s">
        <v>266</v>
      </c>
      <c r="G144">
        <f>(G138+G139)/1000000000</f>
        <v>2.8432658499999999E-2</v>
      </c>
      <c r="H144">
        <f t="shared" ref="H144:L144" si="40">(H138+H139)/1000000000</f>
        <v>3.1383623899999998E-2</v>
      </c>
      <c r="I144">
        <f t="shared" si="40"/>
        <v>2.7695058100000003E-2</v>
      </c>
      <c r="J144">
        <f t="shared" si="40"/>
        <v>3.78207978E-2</v>
      </c>
      <c r="K144">
        <f t="shared" si="40"/>
        <v>6.7490337999999997E-2</v>
      </c>
      <c r="L144">
        <f t="shared" si="40"/>
        <v>6.4269836100000005E-2</v>
      </c>
      <c r="M144">
        <f>SUM(G144:L144)</f>
        <v>0.25709231239999997</v>
      </c>
      <c r="N144" s="3">
        <f>M144/M148</f>
        <v>0.64732217276285065</v>
      </c>
    </row>
    <row r="145" spans="1:14" x14ac:dyDescent="0.25">
      <c r="B145" s="10"/>
      <c r="D145" s="10"/>
      <c r="F145" s="10" t="s">
        <v>405</v>
      </c>
      <c r="G145">
        <f>(G140-G132)/1000000000</f>
        <v>5.6585793000000009E-3</v>
      </c>
      <c r="H145">
        <f t="shared" ref="H145:L145" si="41">(H140-H132)/1000000000</f>
        <v>5.3895630999999996E-3</v>
      </c>
      <c r="I145">
        <f t="shared" si="41"/>
        <v>7.3206769000000007E-3</v>
      </c>
      <c r="J145">
        <f t="shared" si="41"/>
        <v>7.9704744000000001E-3</v>
      </c>
      <c r="K145">
        <f t="shared" si="41"/>
        <v>3.1801196599999998E-2</v>
      </c>
      <c r="L145">
        <f t="shared" si="41"/>
        <v>3.2590646799999998E-2</v>
      </c>
      <c r="M145">
        <f t="shared" ref="M145:M147" si="42">SUM(G145:L145)</f>
        <v>9.0731137099999998E-2</v>
      </c>
      <c r="N145" s="3">
        <f>M145/M148</f>
        <v>0.22844820312416347</v>
      </c>
    </row>
    <row r="146" spans="1:14" x14ac:dyDescent="0.25">
      <c r="B146" s="10"/>
      <c r="D146" s="10"/>
      <c r="F146" s="10" t="s">
        <v>267</v>
      </c>
      <c r="G146">
        <f>(G132+G133)/1000000000</f>
        <v>5.1593159999999995E-4</v>
      </c>
      <c r="H146">
        <f t="shared" ref="H146:L146" si="43">(H132+H133)/1000000000</f>
        <v>5.2599069999999996E-4</v>
      </c>
      <c r="I146">
        <f t="shared" si="43"/>
        <v>5.5704880000000004E-4</v>
      </c>
      <c r="J146">
        <f t="shared" si="43"/>
        <v>5.5479940000000005E-4</v>
      </c>
      <c r="K146">
        <f t="shared" si="43"/>
        <v>2.48240383E-2</v>
      </c>
      <c r="L146">
        <f t="shared" si="43"/>
        <v>0</v>
      </c>
      <c r="M146">
        <f t="shared" si="42"/>
        <v>2.6977808799999999E-2</v>
      </c>
      <c r="N146" s="3">
        <f>M146/M148</f>
        <v>6.7926316605010834E-2</v>
      </c>
    </row>
    <row r="147" spans="1:14" x14ac:dyDescent="0.25">
      <c r="B147" s="10"/>
      <c r="D147" s="10"/>
      <c r="F147" s="10" t="s">
        <v>406</v>
      </c>
      <c r="G147">
        <f>(G141-G133)/1000000000</f>
        <v>5.7550885E-3</v>
      </c>
      <c r="H147">
        <f t="shared" ref="H147:L147" si="44">(H141-H133)/1000000000</f>
        <v>5.1316977999999996E-3</v>
      </c>
      <c r="I147">
        <f t="shared" si="44"/>
        <v>4.1154334000000001E-3</v>
      </c>
      <c r="J147">
        <f t="shared" si="44"/>
        <v>3.3579999999999999E-3</v>
      </c>
      <c r="K147">
        <f t="shared" si="44"/>
        <v>2.0006808999999998E-3</v>
      </c>
      <c r="L147">
        <f t="shared" si="44"/>
        <v>2.0006808999999998E-3</v>
      </c>
      <c r="M147">
        <f t="shared" si="42"/>
        <v>2.2361581499999998E-2</v>
      </c>
      <c r="N147" s="3">
        <f>M147/M148</f>
        <v>5.6303307507974965E-2</v>
      </c>
    </row>
    <row r="148" spans="1:14" x14ac:dyDescent="0.25">
      <c r="B148" s="10"/>
      <c r="D148" s="10"/>
      <c r="F148" s="10"/>
      <c r="M148">
        <f>SUM(M144:M147)</f>
        <v>0.3971628398</v>
      </c>
    </row>
    <row r="149" spans="1:14" x14ac:dyDescent="0.25">
      <c r="B149" s="10"/>
      <c r="D149" s="10"/>
      <c r="F149" s="10"/>
    </row>
    <row r="150" spans="1:14" x14ac:dyDescent="0.25">
      <c r="B150" s="10"/>
      <c r="D150" s="10"/>
      <c r="F150" s="11" t="s">
        <v>407</v>
      </c>
    </row>
    <row r="151" spans="1:14" x14ac:dyDescent="0.25">
      <c r="B151" s="10"/>
      <c r="D151" s="10"/>
      <c r="F151" s="10" t="s">
        <v>266</v>
      </c>
      <c r="G151">
        <f>(G134+G136)/1000000000</f>
        <v>5.8525753000000002E-3</v>
      </c>
      <c r="H151">
        <f t="shared" ref="H151:L151" si="45">(H134+H136)/1000000000</f>
        <v>8.3053328000000006E-3</v>
      </c>
      <c r="I151">
        <f t="shared" si="45"/>
        <v>5.4769676999999999E-3</v>
      </c>
      <c r="J151">
        <f t="shared" si="45"/>
        <v>6.7156593000000002E-3</v>
      </c>
      <c r="K151">
        <f t="shared" si="45"/>
        <v>8.1399773999999998E-3</v>
      </c>
      <c r="L151">
        <f t="shared" si="45"/>
        <v>7.7327820999999993E-3</v>
      </c>
      <c r="M151">
        <f>SUM(G151:L151)</f>
        <v>4.2223294600000003E-2</v>
      </c>
      <c r="N151" s="3">
        <f>M151/M155</f>
        <v>0.66672825710784867</v>
      </c>
    </row>
    <row r="152" spans="1:14" x14ac:dyDescent="0.25">
      <c r="B152" s="10"/>
      <c r="D152" s="10"/>
      <c r="F152" s="10" t="s">
        <v>405</v>
      </c>
      <c r="G152">
        <f>(G135-G127)/1000000000</f>
        <v>1.3969588999999999E-3</v>
      </c>
      <c r="H152">
        <f t="shared" ref="H152:L152" si="46">(H135-H127)/1000000000</f>
        <v>1.8607918000000002E-3</v>
      </c>
      <c r="I152">
        <f t="shared" si="46"/>
        <v>3.2257649000000002E-3</v>
      </c>
      <c r="J152">
        <f t="shared" si="46"/>
        <v>2.8694038000000002E-3</v>
      </c>
      <c r="K152">
        <f t="shared" si="46"/>
        <v>4.8205900999999992E-3</v>
      </c>
      <c r="L152">
        <f t="shared" si="46"/>
        <v>4.3171394000000004E-3</v>
      </c>
      <c r="M152">
        <f t="shared" ref="M152:M154" si="47">SUM(G152:L152)</f>
        <v>1.84906489E-2</v>
      </c>
      <c r="N152" s="3">
        <f>M152/M155</f>
        <v>0.29197717114879423</v>
      </c>
    </row>
    <row r="153" spans="1:14" x14ac:dyDescent="0.25">
      <c r="B153" s="10"/>
      <c r="D153" s="10"/>
      <c r="F153" s="10" t="s">
        <v>267</v>
      </c>
      <c r="G153">
        <f>(G127+G129)/1000000000</f>
        <v>5.1593159999999995E-4</v>
      </c>
      <c r="H153">
        <f t="shared" ref="H153:L153" si="48">(H127+H129)/1000000000</f>
        <v>5.2599069999999996E-4</v>
      </c>
      <c r="I153">
        <f t="shared" si="48"/>
        <v>5.5704880000000004E-4</v>
      </c>
      <c r="J153">
        <f t="shared" si="48"/>
        <v>5.5479940000000005E-4</v>
      </c>
      <c r="K153">
        <f t="shared" si="48"/>
        <v>3.2658600000000002E-4</v>
      </c>
      <c r="L153">
        <f t="shared" si="48"/>
        <v>0</v>
      </c>
      <c r="M153">
        <f t="shared" si="47"/>
        <v>2.4803565000000001E-3</v>
      </c>
      <c r="N153" s="3">
        <f>M153/M155</f>
        <v>3.9166147073969065E-2</v>
      </c>
    </row>
    <row r="154" spans="1:14" x14ac:dyDescent="0.25">
      <c r="B154" s="10"/>
      <c r="D154" s="10"/>
      <c r="F154" s="10" t="s">
        <v>406</v>
      </c>
      <c r="G154">
        <f>(G137-G129)/1000000000</f>
        <v>0</v>
      </c>
      <c r="H154">
        <f t="shared" ref="H154:L154" si="49">(H137-H129)/1000000000</f>
        <v>1.147756E-4</v>
      </c>
      <c r="I154">
        <f t="shared" si="49"/>
        <v>2.0015599999999999E-5</v>
      </c>
      <c r="J154">
        <f t="shared" si="49"/>
        <v>0</v>
      </c>
      <c r="K154">
        <f t="shared" si="49"/>
        <v>0</v>
      </c>
      <c r="L154">
        <f t="shared" si="49"/>
        <v>0</v>
      </c>
      <c r="M154">
        <f t="shared" si="47"/>
        <v>1.347912E-4</v>
      </c>
      <c r="N154" s="3">
        <f>M154/M155</f>
        <v>2.1284246693879603E-3</v>
      </c>
    </row>
    <row r="155" spans="1:14" x14ac:dyDescent="0.25">
      <c r="B155" s="10"/>
      <c r="D155" s="10"/>
      <c r="F155" s="10"/>
      <c r="M155">
        <f>SUM(M151:M154)</f>
        <v>6.3329091200000007E-2</v>
      </c>
    </row>
    <row r="156" spans="1:14" x14ac:dyDescent="0.25">
      <c r="B156" s="10"/>
      <c r="D156" s="10"/>
      <c r="F156" s="10"/>
    </row>
    <row r="157" spans="1:14" x14ac:dyDescent="0.25">
      <c r="A157" t="s">
        <v>55</v>
      </c>
      <c r="B157" s="10" t="s">
        <v>257</v>
      </c>
      <c r="C157" t="s">
        <v>239</v>
      </c>
      <c r="D157" s="10" t="s">
        <v>240</v>
      </c>
      <c r="E157" t="s">
        <v>396</v>
      </c>
      <c r="F157" s="10" t="s">
        <v>397</v>
      </c>
      <c r="G157">
        <v>0</v>
      </c>
      <c r="H157">
        <v>0</v>
      </c>
      <c r="I157">
        <v>0</v>
      </c>
      <c r="J157">
        <v>0</v>
      </c>
      <c r="K157">
        <v>0</v>
      </c>
      <c r="L157">
        <v>0</v>
      </c>
    </row>
    <row r="158" spans="1:14" x14ac:dyDescent="0.25">
      <c r="A158" t="s">
        <v>55</v>
      </c>
      <c r="B158" s="10" t="s">
        <v>257</v>
      </c>
      <c r="C158" t="s">
        <v>239</v>
      </c>
      <c r="D158" s="10" t="s">
        <v>240</v>
      </c>
      <c r="E158" t="s">
        <v>398</v>
      </c>
      <c r="F158" s="10" t="s">
        <v>399</v>
      </c>
      <c r="G158">
        <v>0</v>
      </c>
      <c r="H158">
        <v>0</v>
      </c>
      <c r="I158">
        <v>0</v>
      </c>
      <c r="J158">
        <v>0</v>
      </c>
      <c r="K158">
        <v>0</v>
      </c>
      <c r="L158">
        <v>0</v>
      </c>
    </row>
    <row r="159" spans="1:14" x14ac:dyDescent="0.25">
      <c r="A159" t="s">
        <v>55</v>
      </c>
      <c r="B159" s="10" t="s">
        <v>257</v>
      </c>
      <c r="C159" t="s">
        <v>239</v>
      </c>
      <c r="D159" s="10" t="s">
        <v>240</v>
      </c>
      <c r="E159" t="s">
        <v>400</v>
      </c>
      <c r="F159" s="10" t="s">
        <v>401</v>
      </c>
      <c r="G159">
        <v>0</v>
      </c>
      <c r="H159">
        <v>0</v>
      </c>
      <c r="I159">
        <v>0</v>
      </c>
      <c r="J159">
        <v>0</v>
      </c>
      <c r="K159">
        <v>0</v>
      </c>
      <c r="L159">
        <v>0</v>
      </c>
    </row>
    <row r="160" spans="1:14" x14ac:dyDescent="0.25">
      <c r="A160" t="s">
        <v>55</v>
      </c>
      <c r="B160" s="10" t="s">
        <v>257</v>
      </c>
      <c r="C160" t="s">
        <v>239</v>
      </c>
      <c r="D160" s="10" t="s">
        <v>240</v>
      </c>
      <c r="E160" t="s">
        <v>402</v>
      </c>
      <c r="F160" s="10" t="s">
        <v>403</v>
      </c>
      <c r="G160">
        <v>0</v>
      </c>
      <c r="H160">
        <v>0</v>
      </c>
      <c r="I160">
        <v>0</v>
      </c>
      <c r="J160">
        <v>0</v>
      </c>
      <c r="K160">
        <v>0</v>
      </c>
      <c r="L160">
        <v>0</v>
      </c>
    </row>
    <row r="161" spans="1:14" x14ac:dyDescent="0.25">
      <c r="A161" t="s">
        <v>55</v>
      </c>
      <c r="B161" s="10" t="s">
        <v>257</v>
      </c>
      <c r="C161" t="s">
        <v>239</v>
      </c>
      <c r="D161" s="10" t="s">
        <v>240</v>
      </c>
      <c r="E161" t="s">
        <v>242</v>
      </c>
      <c r="F161" s="10" t="s">
        <v>243</v>
      </c>
      <c r="G161">
        <v>0</v>
      </c>
      <c r="H161">
        <v>0</v>
      </c>
      <c r="I161">
        <v>0</v>
      </c>
      <c r="J161">
        <v>0</v>
      </c>
      <c r="K161">
        <v>0</v>
      </c>
      <c r="L161">
        <v>0</v>
      </c>
    </row>
    <row r="162" spans="1:14" x14ac:dyDescent="0.25">
      <c r="A162" t="s">
        <v>55</v>
      </c>
      <c r="B162" s="10" t="s">
        <v>257</v>
      </c>
      <c r="C162" t="s">
        <v>239</v>
      </c>
      <c r="D162" s="10" t="s">
        <v>240</v>
      </c>
      <c r="E162" t="s">
        <v>244</v>
      </c>
      <c r="F162" s="10" t="s">
        <v>245</v>
      </c>
      <c r="G162">
        <v>0</v>
      </c>
      <c r="H162">
        <v>0</v>
      </c>
      <c r="I162">
        <v>0</v>
      </c>
      <c r="J162">
        <v>0</v>
      </c>
      <c r="K162">
        <v>0</v>
      </c>
      <c r="L162">
        <v>0</v>
      </c>
    </row>
    <row r="163" spans="1:14" x14ac:dyDescent="0.25">
      <c r="A163" t="s">
        <v>55</v>
      </c>
      <c r="B163" s="10" t="s">
        <v>257</v>
      </c>
      <c r="C163" t="s">
        <v>239</v>
      </c>
      <c r="D163" s="10" t="s">
        <v>240</v>
      </c>
      <c r="E163" t="s">
        <v>246</v>
      </c>
      <c r="F163" s="10" t="s">
        <v>247</v>
      </c>
      <c r="G163">
        <v>0</v>
      </c>
      <c r="H163">
        <v>0</v>
      </c>
      <c r="I163">
        <v>0</v>
      </c>
      <c r="J163">
        <v>0</v>
      </c>
      <c r="K163">
        <v>0</v>
      </c>
      <c r="L163">
        <v>0</v>
      </c>
    </row>
    <row r="164" spans="1:14" x14ac:dyDescent="0.25">
      <c r="A164" t="s">
        <v>55</v>
      </c>
      <c r="B164" s="10" t="s">
        <v>257</v>
      </c>
      <c r="C164" t="s">
        <v>239</v>
      </c>
      <c r="D164" s="10" t="s">
        <v>240</v>
      </c>
      <c r="E164" t="s">
        <v>248</v>
      </c>
      <c r="F164" s="10" t="s">
        <v>249</v>
      </c>
      <c r="G164">
        <v>0</v>
      </c>
      <c r="H164">
        <v>0</v>
      </c>
      <c r="I164">
        <v>0</v>
      </c>
      <c r="J164">
        <v>0</v>
      </c>
      <c r="K164">
        <v>0</v>
      </c>
      <c r="L164">
        <v>0</v>
      </c>
    </row>
    <row r="165" spans="1:14" x14ac:dyDescent="0.25">
      <c r="A165" t="s">
        <v>55</v>
      </c>
      <c r="B165" s="10" t="s">
        <v>257</v>
      </c>
      <c r="C165" t="s">
        <v>250</v>
      </c>
      <c r="D165" s="10" t="s">
        <v>251</v>
      </c>
      <c r="E165" t="s">
        <v>396</v>
      </c>
      <c r="F165" s="10" t="s">
        <v>397</v>
      </c>
      <c r="G165">
        <v>0</v>
      </c>
      <c r="H165">
        <v>0</v>
      </c>
      <c r="I165">
        <v>0</v>
      </c>
      <c r="J165">
        <v>0</v>
      </c>
      <c r="K165">
        <v>0</v>
      </c>
      <c r="L165">
        <v>0</v>
      </c>
    </row>
    <row r="166" spans="1:14" x14ac:dyDescent="0.25">
      <c r="A166" t="s">
        <v>55</v>
      </c>
      <c r="B166" s="10" t="s">
        <v>257</v>
      </c>
      <c r="C166" t="s">
        <v>250</v>
      </c>
      <c r="D166" s="10" t="s">
        <v>251</v>
      </c>
      <c r="E166" t="s">
        <v>398</v>
      </c>
      <c r="F166" s="10" t="s">
        <v>399</v>
      </c>
      <c r="G166">
        <v>626976.6</v>
      </c>
      <c r="H166">
        <v>2451560.6</v>
      </c>
      <c r="I166">
        <v>1583874</v>
      </c>
      <c r="J166">
        <v>1539203.5</v>
      </c>
      <c r="K166">
        <v>1414714</v>
      </c>
      <c r="L166">
        <v>1350540.9</v>
      </c>
    </row>
    <row r="167" spans="1:14" x14ac:dyDescent="0.25">
      <c r="A167" t="s">
        <v>55</v>
      </c>
      <c r="B167" s="10" t="s">
        <v>257</v>
      </c>
      <c r="C167" t="s">
        <v>250</v>
      </c>
      <c r="D167" s="10" t="s">
        <v>251</v>
      </c>
      <c r="E167" t="s">
        <v>400</v>
      </c>
      <c r="F167" s="10" t="s">
        <v>401</v>
      </c>
      <c r="G167">
        <v>4458650.5</v>
      </c>
      <c r="H167">
        <v>7168455.7000000002</v>
      </c>
      <c r="I167">
        <v>20103401</v>
      </c>
      <c r="J167">
        <v>7216649</v>
      </c>
      <c r="K167">
        <v>8607545.9000000004</v>
      </c>
      <c r="L167">
        <v>8537286.3000000007</v>
      </c>
    </row>
    <row r="168" spans="1:14" x14ac:dyDescent="0.25">
      <c r="A168" t="s">
        <v>55</v>
      </c>
      <c r="B168" s="10" t="s">
        <v>257</v>
      </c>
      <c r="C168" t="s">
        <v>250</v>
      </c>
      <c r="D168" s="10" t="s">
        <v>251</v>
      </c>
      <c r="E168" t="s">
        <v>402</v>
      </c>
      <c r="F168" s="10" t="s">
        <v>403</v>
      </c>
      <c r="G168">
        <v>14132000</v>
      </c>
      <c r="H168">
        <v>18307000</v>
      </c>
      <c r="I168">
        <v>9648000</v>
      </c>
      <c r="J168">
        <v>9648000</v>
      </c>
      <c r="K168">
        <v>22342000</v>
      </c>
      <c r="L168">
        <v>22342000</v>
      </c>
    </row>
    <row r="169" spans="1:14" x14ac:dyDescent="0.25">
      <c r="A169" t="s">
        <v>55</v>
      </c>
      <c r="B169" s="10" t="s">
        <v>257</v>
      </c>
      <c r="C169" t="s">
        <v>250</v>
      </c>
      <c r="D169" s="10" t="s">
        <v>251</v>
      </c>
      <c r="E169" t="s">
        <v>242</v>
      </c>
      <c r="F169" s="10" t="s">
        <v>243</v>
      </c>
      <c r="G169">
        <v>3461771.9</v>
      </c>
      <c r="H169">
        <v>2883321.1</v>
      </c>
      <c r="I169">
        <v>3416560.1</v>
      </c>
      <c r="J169">
        <v>7171847.7999999998</v>
      </c>
      <c r="K169">
        <v>5524939.7999999998</v>
      </c>
      <c r="L169">
        <v>4572364</v>
      </c>
    </row>
    <row r="170" spans="1:14" x14ac:dyDescent="0.25">
      <c r="A170" t="s">
        <v>55</v>
      </c>
      <c r="B170" s="10" t="s">
        <v>257</v>
      </c>
      <c r="C170" t="s">
        <v>250</v>
      </c>
      <c r="D170" s="10" t="s">
        <v>251</v>
      </c>
      <c r="E170" t="s">
        <v>244</v>
      </c>
      <c r="F170" s="10" t="s">
        <v>245</v>
      </c>
      <c r="G170">
        <v>15974127.4</v>
      </c>
      <c r="H170">
        <v>28496420.5</v>
      </c>
      <c r="I170">
        <v>42359254.600000001</v>
      </c>
      <c r="J170">
        <v>30489328.300000001</v>
      </c>
      <c r="K170">
        <v>43049820.799999997</v>
      </c>
      <c r="L170">
        <v>40818819.5</v>
      </c>
    </row>
    <row r="171" spans="1:14" x14ac:dyDescent="0.25">
      <c r="A171" t="s">
        <v>55</v>
      </c>
      <c r="B171" s="10" t="s">
        <v>257</v>
      </c>
      <c r="C171" t="s">
        <v>250</v>
      </c>
      <c r="D171" s="10" t="s">
        <v>251</v>
      </c>
      <c r="E171" t="s">
        <v>246</v>
      </c>
      <c r="F171" s="10" t="s">
        <v>247</v>
      </c>
      <c r="G171">
        <v>1209976.6000000001</v>
      </c>
      <c r="H171">
        <v>3903560.6</v>
      </c>
      <c r="I171">
        <v>3069874</v>
      </c>
      <c r="J171">
        <v>4824736.8</v>
      </c>
      <c r="K171">
        <v>10815015.300000001</v>
      </c>
      <c r="L171">
        <v>10750842.199999999</v>
      </c>
    </row>
    <row r="172" spans="1:14" x14ac:dyDescent="0.25">
      <c r="A172" t="s">
        <v>55</v>
      </c>
      <c r="B172" s="10" t="s">
        <v>257</v>
      </c>
      <c r="C172" t="s">
        <v>250</v>
      </c>
      <c r="D172" s="10" t="s">
        <v>251</v>
      </c>
      <c r="E172" t="s">
        <v>248</v>
      </c>
      <c r="F172" s="10" t="s">
        <v>249</v>
      </c>
      <c r="G172">
        <v>14132000</v>
      </c>
      <c r="H172">
        <v>18307000</v>
      </c>
      <c r="I172">
        <v>9648000</v>
      </c>
      <c r="J172">
        <v>9648000</v>
      </c>
      <c r="K172">
        <v>22342000</v>
      </c>
      <c r="L172">
        <v>22342000</v>
      </c>
    </row>
    <row r="173" spans="1:14" x14ac:dyDescent="0.25">
      <c r="B173" s="10"/>
      <c r="D173" s="10"/>
      <c r="F173" s="10"/>
    </row>
    <row r="174" spans="1:14" x14ac:dyDescent="0.25">
      <c r="B174" s="10"/>
      <c r="D174" s="10"/>
      <c r="F174" s="11" t="s">
        <v>404</v>
      </c>
    </row>
    <row r="175" spans="1:14" x14ac:dyDescent="0.25">
      <c r="B175" s="10"/>
      <c r="D175" s="10"/>
      <c r="F175" s="10" t="s">
        <v>266</v>
      </c>
      <c r="G175">
        <f>(G169+G170)/1000000000</f>
        <v>1.94358993E-2</v>
      </c>
      <c r="H175">
        <f t="shared" ref="H175:L175" si="50">(H169+H170)/1000000000</f>
        <v>3.1379741600000004E-2</v>
      </c>
      <c r="I175">
        <f t="shared" si="50"/>
        <v>4.57758147E-2</v>
      </c>
      <c r="J175">
        <f t="shared" si="50"/>
        <v>3.7661176099999999E-2</v>
      </c>
      <c r="K175">
        <f t="shared" si="50"/>
        <v>4.8574760599999996E-2</v>
      </c>
      <c r="L175">
        <f t="shared" si="50"/>
        <v>4.5391183500000001E-2</v>
      </c>
      <c r="M175">
        <f>SUM(G175:L175)</f>
        <v>0.22821857579999999</v>
      </c>
      <c r="N175" s="3">
        <f>M175/M179</f>
        <v>0.63533189819233704</v>
      </c>
    </row>
    <row r="176" spans="1:14" x14ac:dyDescent="0.25">
      <c r="B176" s="10"/>
      <c r="D176" s="10"/>
      <c r="F176" s="10" t="s">
        <v>405</v>
      </c>
      <c r="G176">
        <f>(G171-G163)/1000000000</f>
        <v>1.2099766000000002E-3</v>
      </c>
      <c r="H176">
        <f t="shared" ref="H176:L176" si="51">(H171-H163)/1000000000</f>
        <v>3.9035606000000001E-3</v>
      </c>
      <c r="I176">
        <f t="shared" si="51"/>
        <v>3.0698740000000002E-3</v>
      </c>
      <c r="J176">
        <f t="shared" si="51"/>
        <v>4.8247367999999999E-3</v>
      </c>
      <c r="K176">
        <f t="shared" si="51"/>
        <v>1.0815015300000001E-2</v>
      </c>
      <c r="L176">
        <f t="shared" si="51"/>
        <v>1.0750842199999999E-2</v>
      </c>
      <c r="M176">
        <f t="shared" ref="M176:M178" si="52">SUM(G176:L176)</f>
        <v>3.4574005500000005E-2</v>
      </c>
      <c r="N176" s="3">
        <f>M176/M179</f>
        <v>9.6249696000544865E-2</v>
      </c>
    </row>
    <row r="177" spans="1:14" x14ac:dyDescent="0.25">
      <c r="B177" s="10"/>
      <c r="D177" s="10"/>
      <c r="F177" s="10" t="s">
        <v>267</v>
      </c>
      <c r="G177">
        <f>(G163+G164)/1000000000</f>
        <v>0</v>
      </c>
      <c r="H177">
        <f t="shared" ref="H177:L177" si="53">(H163+H164)/1000000000</f>
        <v>0</v>
      </c>
      <c r="I177">
        <f t="shared" si="53"/>
        <v>0</v>
      </c>
      <c r="J177">
        <f t="shared" si="53"/>
        <v>0</v>
      </c>
      <c r="K177">
        <f t="shared" si="53"/>
        <v>0</v>
      </c>
      <c r="L177">
        <f t="shared" si="53"/>
        <v>0</v>
      </c>
      <c r="M177">
        <f t="shared" si="52"/>
        <v>0</v>
      </c>
      <c r="N177" s="3">
        <f>M177/M179</f>
        <v>0</v>
      </c>
    </row>
    <row r="178" spans="1:14" x14ac:dyDescent="0.25">
      <c r="B178" s="10"/>
      <c r="D178" s="10"/>
      <c r="F178" s="10" t="s">
        <v>406</v>
      </c>
      <c r="G178">
        <f>(G172-G164)/1000000000</f>
        <v>1.4132E-2</v>
      </c>
      <c r="H178">
        <f t="shared" ref="H178:L178" si="54">(H172-H164)/1000000000</f>
        <v>1.8307E-2</v>
      </c>
      <c r="I178">
        <f t="shared" si="54"/>
        <v>9.6480000000000003E-3</v>
      </c>
      <c r="J178">
        <f t="shared" si="54"/>
        <v>9.6480000000000003E-3</v>
      </c>
      <c r="K178">
        <f t="shared" si="54"/>
        <v>2.2342000000000001E-2</v>
      </c>
      <c r="L178">
        <f t="shared" si="54"/>
        <v>2.2342000000000001E-2</v>
      </c>
      <c r="M178">
        <f t="shared" si="52"/>
        <v>9.6419000000000005E-2</v>
      </c>
      <c r="N178" s="3">
        <f>M178/M179</f>
        <v>0.26841840580711812</v>
      </c>
    </row>
    <row r="179" spans="1:14" x14ac:dyDescent="0.25">
      <c r="B179" s="10"/>
      <c r="D179" s="10"/>
      <c r="F179" s="10"/>
      <c r="M179">
        <f>SUM(M175:M178)</f>
        <v>0.35921158129999997</v>
      </c>
    </row>
    <row r="180" spans="1:14" x14ac:dyDescent="0.25">
      <c r="B180" s="10"/>
      <c r="D180" s="10"/>
      <c r="F180" s="10"/>
    </row>
    <row r="181" spans="1:14" x14ac:dyDescent="0.25">
      <c r="B181" s="10"/>
      <c r="D181" s="10"/>
      <c r="F181" s="11" t="s">
        <v>407</v>
      </c>
    </row>
    <row r="182" spans="1:14" x14ac:dyDescent="0.25">
      <c r="B182" s="10"/>
      <c r="D182" s="10"/>
      <c r="F182" s="10" t="s">
        <v>266</v>
      </c>
      <c r="G182">
        <f>(G165+G167)/1000000000</f>
        <v>4.4586505000000004E-3</v>
      </c>
      <c r="H182">
        <f t="shared" ref="H182:L182" si="55">(H165+H167)/1000000000</f>
        <v>7.1684557000000005E-3</v>
      </c>
      <c r="I182">
        <f t="shared" si="55"/>
        <v>2.0103401E-2</v>
      </c>
      <c r="J182">
        <f t="shared" si="55"/>
        <v>7.2166490000000003E-3</v>
      </c>
      <c r="K182">
        <f t="shared" si="55"/>
        <v>8.607545900000001E-3</v>
      </c>
      <c r="L182">
        <f t="shared" si="55"/>
        <v>8.5372863000000004E-3</v>
      </c>
      <c r="M182">
        <f>SUM(G182:L182)</f>
        <v>5.6091988400000001E-2</v>
      </c>
      <c r="N182" s="3">
        <f>M182/M186</f>
        <v>0.34736643831379038</v>
      </c>
    </row>
    <row r="183" spans="1:14" x14ac:dyDescent="0.25">
      <c r="B183" s="10"/>
      <c r="D183" s="10"/>
      <c r="F183" s="10" t="s">
        <v>405</v>
      </c>
      <c r="G183">
        <f>(G166-G158)/1000000000</f>
        <v>6.269766E-4</v>
      </c>
      <c r="H183">
        <f t="shared" ref="H183:L183" si="56">(H166-H158)/1000000000</f>
        <v>2.4515606E-3</v>
      </c>
      <c r="I183">
        <f t="shared" si="56"/>
        <v>1.5838740000000001E-3</v>
      </c>
      <c r="J183">
        <f t="shared" si="56"/>
        <v>1.5392035E-3</v>
      </c>
      <c r="K183">
        <f t="shared" si="56"/>
        <v>1.4147140000000001E-3</v>
      </c>
      <c r="L183">
        <f t="shared" si="56"/>
        <v>1.3505409E-3</v>
      </c>
      <c r="M183">
        <f t="shared" ref="M183:M185" si="57">SUM(G183:L183)</f>
        <v>8.9668695999999999E-3</v>
      </c>
      <c r="N183" s="3">
        <f>M183/M186</f>
        <v>5.5530025670764101E-2</v>
      </c>
    </row>
    <row r="184" spans="1:14" x14ac:dyDescent="0.25">
      <c r="B184" s="10"/>
      <c r="D184" s="10"/>
      <c r="F184" s="10" t="s">
        <v>267</v>
      </c>
      <c r="G184">
        <f>(G158+G160)/1000000000</f>
        <v>0</v>
      </c>
      <c r="H184">
        <f t="shared" ref="H184:L184" si="58">(H158+H160)/1000000000</f>
        <v>0</v>
      </c>
      <c r="I184">
        <f t="shared" si="58"/>
        <v>0</v>
      </c>
      <c r="J184">
        <f t="shared" si="58"/>
        <v>0</v>
      </c>
      <c r="K184">
        <f t="shared" si="58"/>
        <v>0</v>
      </c>
      <c r="L184">
        <f t="shared" si="58"/>
        <v>0</v>
      </c>
      <c r="M184">
        <f t="shared" si="57"/>
        <v>0</v>
      </c>
      <c r="N184" s="3">
        <f>M184/M186</f>
        <v>0</v>
      </c>
    </row>
    <row r="185" spans="1:14" x14ac:dyDescent="0.25">
      <c r="B185" s="10"/>
      <c r="D185" s="10"/>
      <c r="F185" s="10" t="s">
        <v>406</v>
      </c>
      <c r="G185">
        <f>(G168-G160)/1000000000</f>
        <v>1.4132E-2</v>
      </c>
      <c r="H185">
        <f t="shared" ref="H185:L185" si="59">(H168-H160)/1000000000</f>
        <v>1.8307E-2</v>
      </c>
      <c r="I185">
        <f t="shared" si="59"/>
        <v>9.6480000000000003E-3</v>
      </c>
      <c r="J185">
        <f t="shared" si="59"/>
        <v>9.6480000000000003E-3</v>
      </c>
      <c r="K185">
        <f t="shared" si="59"/>
        <v>2.2342000000000001E-2</v>
      </c>
      <c r="L185">
        <f t="shared" si="59"/>
        <v>2.2342000000000001E-2</v>
      </c>
      <c r="M185">
        <f t="shared" si="57"/>
        <v>9.6419000000000005E-2</v>
      </c>
      <c r="N185" s="3">
        <f>M185/M186</f>
        <v>0.59710353601544552</v>
      </c>
    </row>
    <row r="186" spans="1:14" x14ac:dyDescent="0.25">
      <c r="B186" s="10"/>
      <c r="D186" s="10"/>
      <c r="F186" s="10"/>
      <c r="M186">
        <f>SUM(M182:M185)</f>
        <v>0.161477858</v>
      </c>
    </row>
    <row r="187" spans="1:14" x14ac:dyDescent="0.25">
      <c r="B187" s="10"/>
      <c r="D187" s="10"/>
      <c r="F187" s="10"/>
    </row>
    <row r="188" spans="1:14" x14ac:dyDescent="0.25">
      <c r="A188" t="s">
        <v>12</v>
      </c>
      <c r="B188" s="10" t="s">
        <v>258</v>
      </c>
      <c r="C188" t="s">
        <v>239</v>
      </c>
      <c r="D188" s="10" t="s">
        <v>240</v>
      </c>
      <c r="E188" t="s">
        <v>396</v>
      </c>
      <c r="F188" s="10" t="s">
        <v>397</v>
      </c>
      <c r="G188" t="s">
        <v>241</v>
      </c>
      <c r="H188" t="s">
        <v>241</v>
      </c>
      <c r="I188" t="s">
        <v>241</v>
      </c>
      <c r="J188" t="s">
        <v>241</v>
      </c>
      <c r="K188" t="s">
        <v>241</v>
      </c>
      <c r="L188" t="s">
        <v>241</v>
      </c>
    </row>
    <row r="189" spans="1:14" x14ac:dyDescent="0.25">
      <c r="A189" t="s">
        <v>12</v>
      </c>
      <c r="B189" s="10" t="s">
        <v>258</v>
      </c>
      <c r="C189" t="s">
        <v>239</v>
      </c>
      <c r="D189" s="10" t="s">
        <v>240</v>
      </c>
      <c r="E189" t="s">
        <v>398</v>
      </c>
      <c r="F189" s="10" t="s">
        <v>399</v>
      </c>
      <c r="G189">
        <v>373535.6</v>
      </c>
      <c r="H189">
        <v>363014.2</v>
      </c>
      <c r="I189">
        <v>308265.40000000002</v>
      </c>
      <c r="J189">
        <v>254942.2</v>
      </c>
      <c r="K189">
        <v>210398.1</v>
      </c>
      <c r="L189">
        <v>166162.70000000001</v>
      </c>
    </row>
    <row r="190" spans="1:14" x14ac:dyDescent="0.25">
      <c r="A190" t="s">
        <v>12</v>
      </c>
      <c r="B190" s="10" t="s">
        <v>258</v>
      </c>
      <c r="C190" t="s">
        <v>239</v>
      </c>
      <c r="D190" s="10" t="s">
        <v>240</v>
      </c>
      <c r="E190" t="s">
        <v>400</v>
      </c>
      <c r="F190" s="10" t="s">
        <v>401</v>
      </c>
      <c r="G190" t="s">
        <v>241</v>
      </c>
      <c r="H190" t="s">
        <v>241</v>
      </c>
      <c r="I190" t="s">
        <v>241</v>
      </c>
      <c r="J190" t="s">
        <v>241</v>
      </c>
      <c r="K190" t="s">
        <v>241</v>
      </c>
      <c r="L190" t="s">
        <v>241</v>
      </c>
    </row>
    <row r="191" spans="1:14" x14ac:dyDescent="0.25">
      <c r="A191" t="s">
        <v>12</v>
      </c>
      <c r="B191" s="10" t="s">
        <v>258</v>
      </c>
      <c r="C191" t="s">
        <v>239</v>
      </c>
      <c r="D191" s="10" t="s">
        <v>240</v>
      </c>
      <c r="E191" t="s">
        <v>402</v>
      </c>
      <c r="F191" s="10" t="s">
        <v>403</v>
      </c>
      <c r="G191">
        <v>0</v>
      </c>
      <c r="H191">
        <v>0</v>
      </c>
      <c r="I191">
        <v>0</v>
      </c>
      <c r="J191">
        <v>0</v>
      </c>
      <c r="K191">
        <v>0</v>
      </c>
      <c r="L191">
        <v>0</v>
      </c>
    </row>
    <row r="192" spans="1:14" x14ac:dyDescent="0.25">
      <c r="A192" t="s">
        <v>12</v>
      </c>
      <c r="B192" s="10" t="s">
        <v>258</v>
      </c>
      <c r="C192" t="s">
        <v>239</v>
      </c>
      <c r="D192" s="10" t="s">
        <v>240</v>
      </c>
      <c r="E192" t="s">
        <v>242</v>
      </c>
      <c r="F192" s="10" t="s">
        <v>243</v>
      </c>
      <c r="G192" t="s">
        <v>241</v>
      </c>
      <c r="H192" t="s">
        <v>241</v>
      </c>
      <c r="I192" t="s">
        <v>241</v>
      </c>
      <c r="J192" t="s">
        <v>241</v>
      </c>
      <c r="K192" t="s">
        <v>241</v>
      </c>
      <c r="L192" t="s">
        <v>241</v>
      </c>
    </row>
    <row r="193" spans="1:14" x14ac:dyDescent="0.25">
      <c r="A193" t="s">
        <v>12</v>
      </c>
      <c r="B193" s="10" t="s">
        <v>258</v>
      </c>
      <c r="C193" t="s">
        <v>239</v>
      </c>
      <c r="D193" s="10" t="s">
        <v>240</v>
      </c>
      <c r="E193" t="s">
        <v>244</v>
      </c>
      <c r="F193" s="10" t="s">
        <v>245</v>
      </c>
      <c r="G193" t="s">
        <v>241</v>
      </c>
      <c r="H193" t="s">
        <v>241</v>
      </c>
      <c r="I193" t="s">
        <v>241</v>
      </c>
      <c r="J193" t="s">
        <v>241</v>
      </c>
      <c r="K193" t="s">
        <v>241</v>
      </c>
      <c r="L193" t="s">
        <v>241</v>
      </c>
    </row>
    <row r="194" spans="1:14" x14ac:dyDescent="0.25">
      <c r="A194" t="s">
        <v>12</v>
      </c>
      <c r="B194" s="10" t="s">
        <v>258</v>
      </c>
      <c r="C194" t="s">
        <v>239</v>
      </c>
      <c r="D194" s="10" t="s">
        <v>240</v>
      </c>
      <c r="E194" t="s">
        <v>246</v>
      </c>
      <c r="F194" s="10" t="s">
        <v>247</v>
      </c>
      <c r="G194">
        <v>2287180.7000000002</v>
      </c>
      <c r="H194">
        <v>2409446.9</v>
      </c>
      <c r="I194">
        <v>2270724.7999999998</v>
      </c>
      <c r="J194">
        <v>2642500.5</v>
      </c>
      <c r="K194">
        <v>5054498.0999999996</v>
      </c>
      <c r="L194">
        <v>4851612.7</v>
      </c>
    </row>
    <row r="195" spans="1:14" x14ac:dyDescent="0.25">
      <c r="A195" t="s">
        <v>12</v>
      </c>
      <c r="B195" s="10" t="s">
        <v>258</v>
      </c>
      <c r="C195" t="s">
        <v>239</v>
      </c>
      <c r="D195" s="10" t="s">
        <v>240</v>
      </c>
      <c r="E195" t="s">
        <v>248</v>
      </c>
      <c r="F195" s="10" t="s">
        <v>249</v>
      </c>
      <c r="G195">
        <v>0</v>
      </c>
      <c r="H195">
        <v>0</v>
      </c>
      <c r="I195">
        <v>0</v>
      </c>
      <c r="J195">
        <v>0</v>
      </c>
      <c r="K195">
        <v>0</v>
      </c>
      <c r="L195">
        <v>0</v>
      </c>
    </row>
    <row r="196" spans="1:14" x14ac:dyDescent="0.25">
      <c r="A196" t="s">
        <v>12</v>
      </c>
      <c r="B196" s="10" t="s">
        <v>258</v>
      </c>
      <c r="C196" t="s">
        <v>250</v>
      </c>
      <c r="D196" s="10" t="s">
        <v>251</v>
      </c>
      <c r="E196" t="s">
        <v>396</v>
      </c>
      <c r="F196" s="10" t="s">
        <v>397</v>
      </c>
      <c r="G196">
        <v>8384871.2000000011</v>
      </c>
      <c r="H196">
        <v>14591827.100000001</v>
      </c>
      <c r="I196">
        <v>38858854.099999994</v>
      </c>
      <c r="J196">
        <v>108551572.5</v>
      </c>
      <c r="K196">
        <v>132000000</v>
      </c>
      <c r="L196">
        <v>100000000</v>
      </c>
    </row>
    <row r="197" spans="1:14" x14ac:dyDescent="0.25">
      <c r="A197" t="s">
        <v>12</v>
      </c>
      <c r="B197" s="10" t="s">
        <v>258</v>
      </c>
      <c r="C197" t="s">
        <v>250</v>
      </c>
      <c r="D197" s="10" t="s">
        <v>251</v>
      </c>
      <c r="E197" t="s">
        <v>398</v>
      </c>
      <c r="F197" s="10" t="s">
        <v>399</v>
      </c>
      <c r="G197">
        <v>62058799.899999999</v>
      </c>
      <c r="H197">
        <v>61412721.399999999</v>
      </c>
      <c r="I197">
        <v>54247211.200000003</v>
      </c>
      <c r="J197">
        <v>90782099.400000006</v>
      </c>
      <c r="K197">
        <v>95564249.5</v>
      </c>
      <c r="L197">
        <v>98208098.400000006</v>
      </c>
    </row>
    <row r="198" spans="1:14" x14ac:dyDescent="0.25">
      <c r="A198" t="s">
        <v>12</v>
      </c>
      <c r="B198" s="10" t="s">
        <v>258</v>
      </c>
      <c r="C198" t="s">
        <v>250</v>
      </c>
      <c r="D198" s="10" t="s">
        <v>251</v>
      </c>
      <c r="E198" t="s">
        <v>400</v>
      </c>
      <c r="F198" s="10" t="s">
        <v>401</v>
      </c>
      <c r="G198">
        <v>117480911.3</v>
      </c>
      <c r="H198">
        <v>91755556.599999994</v>
      </c>
      <c r="I198">
        <v>154327561.09999999</v>
      </c>
      <c r="J198">
        <v>338677459.69999999</v>
      </c>
      <c r="K198">
        <v>389772487.19999999</v>
      </c>
      <c r="L198">
        <v>408576179.19999999</v>
      </c>
    </row>
    <row r="199" spans="1:14" x14ac:dyDescent="0.25">
      <c r="A199" t="s">
        <v>12</v>
      </c>
      <c r="B199" s="10" t="s">
        <v>258</v>
      </c>
      <c r="C199" t="s">
        <v>250</v>
      </c>
      <c r="D199" s="10" t="s">
        <v>251</v>
      </c>
      <c r="E199" t="s">
        <v>402</v>
      </c>
      <c r="F199" s="10" t="s">
        <v>403</v>
      </c>
      <c r="G199">
        <v>343917313.69999999</v>
      </c>
      <c r="H199">
        <v>451171852.30000001</v>
      </c>
      <c r="I199">
        <v>430129047.10000002</v>
      </c>
      <c r="J199">
        <v>490584641.30000001</v>
      </c>
      <c r="K199">
        <v>628618915</v>
      </c>
      <c r="L199">
        <v>618239370</v>
      </c>
    </row>
    <row r="200" spans="1:14" x14ac:dyDescent="0.25">
      <c r="A200" t="s">
        <v>12</v>
      </c>
      <c r="B200" s="10" t="s">
        <v>258</v>
      </c>
      <c r="C200" t="s">
        <v>250</v>
      </c>
      <c r="D200" s="10" t="s">
        <v>251</v>
      </c>
      <c r="E200" t="s">
        <v>242</v>
      </c>
      <c r="F200" s="10" t="s">
        <v>243</v>
      </c>
      <c r="G200">
        <v>207023710.30000001</v>
      </c>
      <c r="H200">
        <v>33292101.899999999</v>
      </c>
      <c r="I200">
        <v>70464376.599999994</v>
      </c>
      <c r="J200">
        <v>267065950.59999999</v>
      </c>
      <c r="K200">
        <v>368483702.69999999</v>
      </c>
      <c r="L200">
        <v>305776085.10000002</v>
      </c>
    </row>
    <row r="201" spans="1:14" x14ac:dyDescent="0.25">
      <c r="A201" t="s">
        <v>12</v>
      </c>
      <c r="B201" s="10" t="s">
        <v>258</v>
      </c>
      <c r="C201" t="s">
        <v>250</v>
      </c>
      <c r="D201" s="10" t="s">
        <v>251</v>
      </c>
      <c r="E201" t="s">
        <v>244</v>
      </c>
      <c r="F201" s="10" t="s">
        <v>245</v>
      </c>
      <c r="G201">
        <v>424048664.10000002</v>
      </c>
      <c r="H201">
        <v>544520018.10000002</v>
      </c>
      <c r="I201">
        <v>476624579.60000002</v>
      </c>
      <c r="J201">
        <v>864742676.89999998</v>
      </c>
      <c r="K201">
        <v>774651150.39999998</v>
      </c>
      <c r="L201">
        <v>737344696.79999995</v>
      </c>
    </row>
    <row r="202" spans="1:14" x14ac:dyDescent="0.25">
      <c r="A202" t="s">
        <v>12</v>
      </c>
      <c r="B202" s="10" t="s">
        <v>258</v>
      </c>
      <c r="C202" t="s">
        <v>250</v>
      </c>
      <c r="D202" s="10" t="s">
        <v>251</v>
      </c>
      <c r="E202" t="s">
        <v>246</v>
      </c>
      <c r="F202" s="10" t="s">
        <v>247</v>
      </c>
      <c r="G202">
        <v>266195812.19999999</v>
      </c>
      <c r="H202">
        <v>265227119.59999999</v>
      </c>
      <c r="I202">
        <v>360250796.60000002</v>
      </c>
      <c r="J202">
        <v>306517974.89999998</v>
      </c>
      <c r="K202">
        <v>357583107.5</v>
      </c>
      <c r="L202">
        <v>361667851.30000001</v>
      </c>
    </row>
    <row r="203" spans="1:14" x14ac:dyDescent="0.25">
      <c r="A203" t="s">
        <v>12</v>
      </c>
      <c r="B203" s="10" t="s">
        <v>258</v>
      </c>
      <c r="C203" t="s">
        <v>250</v>
      </c>
      <c r="D203" s="10" t="s">
        <v>251</v>
      </c>
      <c r="E203" t="s">
        <v>248</v>
      </c>
      <c r="F203" s="10" t="s">
        <v>249</v>
      </c>
      <c r="G203">
        <v>1608602785.9000001</v>
      </c>
      <c r="H203">
        <v>1816094097.3</v>
      </c>
      <c r="I203">
        <v>2776143806.8000002</v>
      </c>
      <c r="J203">
        <v>1202140194.5999999</v>
      </c>
      <c r="K203">
        <v>971057734.70000005</v>
      </c>
      <c r="L203">
        <v>1973102432.2</v>
      </c>
    </row>
    <row r="204" spans="1:14" x14ac:dyDescent="0.25">
      <c r="B204" s="10"/>
      <c r="D204" s="10"/>
      <c r="F204" s="10"/>
    </row>
    <row r="205" spans="1:14" x14ac:dyDescent="0.25">
      <c r="B205" s="10"/>
      <c r="D205" s="10"/>
      <c r="F205" s="11" t="s">
        <v>404</v>
      </c>
    </row>
    <row r="206" spans="1:14" x14ac:dyDescent="0.25">
      <c r="B206" s="10"/>
      <c r="D206" s="10"/>
      <c r="F206" s="10" t="s">
        <v>266</v>
      </c>
      <c r="G206">
        <f>(G200+G201)/1000000000</f>
        <v>0.63107237440000008</v>
      </c>
      <c r="H206">
        <f t="shared" ref="H206:L206" si="60">(H200+H201)/1000000000</f>
        <v>0.57781212000000004</v>
      </c>
      <c r="I206">
        <f t="shared" si="60"/>
        <v>0.54708895620000009</v>
      </c>
      <c r="J206">
        <f t="shared" si="60"/>
        <v>1.1318086275000001</v>
      </c>
      <c r="K206">
        <f t="shared" si="60"/>
        <v>1.1431348530999998</v>
      </c>
      <c r="L206">
        <f t="shared" si="60"/>
        <v>1.0431207818999999</v>
      </c>
      <c r="M206">
        <f>SUM(G206:L206)</f>
        <v>5.0740377131000001</v>
      </c>
      <c r="N206" s="3">
        <f>M206/M210</f>
        <v>0.29264366458145363</v>
      </c>
    </row>
    <row r="207" spans="1:14" x14ac:dyDescent="0.25">
      <c r="B207" s="10"/>
      <c r="D207" s="10"/>
      <c r="F207" s="10" t="s">
        <v>405</v>
      </c>
      <c r="G207">
        <f>(G202-G194)/1000000000</f>
        <v>0.26390863149999999</v>
      </c>
      <c r="H207">
        <f t="shared" ref="H207:L207" si="61">(H202-H194)/1000000000</f>
        <v>0.2628176727</v>
      </c>
      <c r="I207">
        <f t="shared" si="61"/>
        <v>0.35798007180000002</v>
      </c>
      <c r="J207">
        <f t="shared" si="61"/>
        <v>0.30387547439999996</v>
      </c>
      <c r="K207">
        <f t="shared" si="61"/>
        <v>0.35252860939999997</v>
      </c>
      <c r="L207">
        <f t="shared" si="61"/>
        <v>0.3568162386</v>
      </c>
      <c r="M207">
        <f t="shared" ref="M207:M209" si="62">SUM(G207:L207)</f>
        <v>1.8979266983999998</v>
      </c>
      <c r="N207" s="3">
        <f>M207/M210</f>
        <v>0.10946237602704413</v>
      </c>
    </row>
    <row r="208" spans="1:14" x14ac:dyDescent="0.25">
      <c r="B208" s="10"/>
      <c r="D208" s="10"/>
      <c r="F208" s="10" t="s">
        <v>267</v>
      </c>
      <c r="G208">
        <f>(G194+G195)/1000000000</f>
        <v>2.2871807E-3</v>
      </c>
      <c r="H208">
        <f t="shared" ref="H208:L208" si="63">(H194+H195)/1000000000</f>
        <v>2.4094468999999999E-3</v>
      </c>
      <c r="I208">
        <f t="shared" si="63"/>
        <v>2.2707247999999998E-3</v>
      </c>
      <c r="J208">
        <f t="shared" si="63"/>
        <v>2.6425005000000001E-3</v>
      </c>
      <c r="K208">
        <f t="shared" si="63"/>
        <v>5.0544980999999998E-3</v>
      </c>
      <c r="L208">
        <f t="shared" si="63"/>
        <v>4.8516127000000006E-3</v>
      </c>
      <c r="M208">
        <f t="shared" si="62"/>
        <v>1.95159637E-2</v>
      </c>
      <c r="N208" s="3">
        <f>M208/M210</f>
        <v>1.1255775888818402E-3</v>
      </c>
    </row>
    <row r="209" spans="1:14" x14ac:dyDescent="0.25">
      <c r="B209" s="10"/>
      <c r="D209" s="10"/>
      <c r="F209" s="10" t="s">
        <v>406</v>
      </c>
      <c r="G209">
        <f>(G203-G195)/1000000000</f>
        <v>1.6086027859000001</v>
      </c>
      <c r="H209">
        <f t="shared" ref="H209:L209" si="64">(H203-H195)/1000000000</f>
        <v>1.8160940972999999</v>
      </c>
      <c r="I209">
        <f t="shared" si="64"/>
        <v>2.7761438068000004</v>
      </c>
      <c r="J209">
        <f t="shared" si="64"/>
        <v>1.2021401945999999</v>
      </c>
      <c r="K209">
        <f t="shared" si="64"/>
        <v>0.97105773470000001</v>
      </c>
      <c r="L209">
        <f t="shared" si="64"/>
        <v>1.9731024322000001</v>
      </c>
      <c r="M209">
        <f t="shared" si="62"/>
        <v>10.3471410515</v>
      </c>
      <c r="N209" s="3">
        <f>M209/M210</f>
        <v>0.59676838180262026</v>
      </c>
    </row>
    <row r="210" spans="1:14" x14ac:dyDescent="0.25">
      <c r="B210" s="10"/>
      <c r="D210" s="10"/>
      <c r="F210" s="10"/>
      <c r="M210">
        <f>SUM(M206:M209)</f>
        <v>17.338621426700001</v>
      </c>
    </row>
    <row r="211" spans="1:14" x14ac:dyDescent="0.25">
      <c r="B211" s="10"/>
      <c r="D211" s="10"/>
      <c r="F211" s="10"/>
    </row>
    <row r="212" spans="1:14" x14ac:dyDescent="0.25">
      <c r="B212" s="10"/>
      <c r="D212" s="10"/>
      <c r="F212" s="11" t="s">
        <v>407</v>
      </c>
    </row>
    <row r="213" spans="1:14" x14ac:dyDescent="0.25">
      <c r="B213" s="10"/>
      <c r="D213" s="10"/>
      <c r="F213" s="10" t="s">
        <v>266</v>
      </c>
      <c r="G213">
        <f>(G196+G198)/1000000000</f>
        <v>0.1258657825</v>
      </c>
      <c r="H213">
        <f t="shared" ref="H213:L213" si="65">(H196+H198)/1000000000</f>
        <v>0.10634738369999999</v>
      </c>
      <c r="I213">
        <f t="shared" si="65"/>
        <v>0.19318641519999999</v>
      </c>
      <c r="J213">
        <f t="shared" si="65"/>
        <v>0.44722903219999999</v>
      </c>
      <c r="K213">
        <f t="shared" si="65"/>
        <v>0.52177248720000002</v>
      </c>
      <c r="L213">
        <f t="shared" si="65"/>
        <v>0.50857617919999998</v>
      </c>
      <c r="M213">
        <f>SUM(G213:L213)</f>
        <v>1.90297728</v>
      </c>
      <c r="N213" s="3">
        <f>M213/M217</f>
        <v>0.35717133149989522</v>
      </c>
    </row>
    <row r="214" spans="1:14" x14ac:dyDescent="0.25">
      <c r="B214" s="10"/>
      <c r="D214" s="10"/>
      <c r="F214" s="10" t="s">
        <v>405</v>
      </c>
      <c r="G214">
        <f>(G197-G189)/1000000000</f>
        <v>6.1685264299999994E-2</v>
      </c>
      <c r="H214">
        <f t="shared" ref="H214:L214" si="66">(H197-H189)/1000000000</f>
        <v>6.1049707199999997E-2</v>
      </c>
      <c r="I214">
        <f t="shared" si="66"/>
        <v>5.3938945800000006E-2</v>
      </c>
      <c r="J214">
        <f t="shared" si="66"/>
        <v>9.05271572E-2</v>
      </c>
      <c r="K214">
        <f t="shared" si="66"/>
        <v>9.5353851400000009E-2</v>
      </c>
      <c r="L214">
        <f t="shared" si="66"/>
        <v>9.8041935699999999E-2</v>
      </c>
      <c r="M214">
        <f t="shared" ref="M214:M216" si="67">SUM(G214:L214)</f>
        <v>0.46059686160000002</v>
      </c>
      <c r="N214" s="3">
        <f>M214/M217</f>
        <v>8.6449794262569948E-2</v>
      </c>
    </row>
    <row r="215" spans="1:14" x14ac:dyDescent="0.25">
      <c r="B215" s="10"/>
      <c r="D215" s="10"/>
      <c r="F215" s="10" t="s">
        <v>267</v>
      </c>
      <c r="G215">
        <f>(G189+G191)/1000000000</f>
        <v>3.7353559999999997E-4</v>
      </c>
      <c r="H215">
        <f t="shared" ref="H215:L215" si="68">(H189+H191)/1000000000</f>
        <v>3.630142E-4</v>
      </c>
      <c r="I215">
        <f t="shared" si="68"/>
        <v>3.0826540000000003E-4</v>
      </c>
      <c r="J215">
        <f t="shared" si="68"/>
        <v>2.5494219999999999E-4</v>
      </c>
      <c r="K215">
        <f t="shared" si="68"/>
        <v>2.1039809999999999E-4</v>
      </c>
      <c r="L215">
        <f t="shared" si="68"/>
        <v>1.6616270000000002E-4</v>
      </c>
      <c r="M215">
        <f t="shared" si="67"/>
        <v>1.6763182000000001E-3</v>
      </c>
      <c r="N215" s="3">
        <f>M215/M217</f>
        <v>3.1462950703831192E-4</v>
      </c>
    </row>
    <row r="216" spans="1:14" x14ac:dyDescent="0.25">
      <c r="B216" s="10"/>
      <c r="D216" s="10"/>
      <c r="F216" s="10" t="s">
        <v>406</v>
      </c>
      <c r="G216">
        <f>(G199-G191)/1000000000</f>
        <v>0.3439173137</v>
      </c>
      <c r="H216">
        <f t="shared" ref="H216:L216" si="69">(H199-H191)/1000000000</f>
        <v>0.45117185230000001</v>
      </c>
      <c r="I216">
        <f t="shared" si="69"/>
        <v>0.43012904710000005</v>
      </c>
      <c r="J216">
        <f t="shared" si="69"/>
        <v>0.49058464130000001</v>
      </c>
      <c r="K216">
        <f t="shared" si="69"/>
        <v>0.628618915</v>
      </c>
      <c r="L216">
        <f t="shared" si="69"/>
        <v>0.61823936999999995</v>
      </c>
      <c r="M216">
        <f t="shared" si="67"/>
        <v>2.9626611394000002</v>
      </c>
      <c r="N216" s="3">
        <f>M216/M217</f>
        <v>0.55606424473049654</v>
      </c>
    </row>
    <row r="217" spans="1:14" x14ac:dyDescent="0.25">
      <c r="B217" s="10"/>
      <c r="D217" s="10"/>
      <c r="F217" s="10"/>
      <c r="M217">
        <f>SUM(M213:M216)</f>
        <v>5.3279115992000001</v>
      </c>
    </row>
    <row r="218" spans="1:14" x14ac:dyDescent="0.25">
      <c r="B218" s="10"/>
      <c r="D218" s="10"/>
      <c r="F218" s="10"/>
    </row>
    <row r="219" spans="1:14" x14ac:dyDescent="0.25">
      <c r="A219" t="s">
        <v>90</v>
      </c>
      <c r="B219" s="10" t="s">
        <v>264</v>
      </c>
      <c r="C219" t="s">
        <v>239</v>
      </c>
      <c r="D219" s="10" t="s">
        <v>240</v>
      </c>
      <c r="E219" t="s">
        <v>396</v>
      </c>
      <c r="F219" s="10" t="s">
        <v>397</v>
      </c>
      <c r="G219" t="s">
        <v>241</v>
      </c>
      <c r="H219" t="s">
        <v>241</v>
      </c>
      <c r="I219" t="s">
        <v>241</v>
      </c>
      <c r="J219" t="s">
        <v>241</v>
      </c>
      <c r="K219" t="s">
        <v>241</v>
      </c>
      <c r="L219" t="s">
        <v>241</v>
      </c>
    </row>
    <row r="220" spans="1:14" x14ac:dyDescent="0.25">
      <c r="A220" t="s">
        <v>90</v>
      </c>
      <c r="B220" s="10" t="s">
        <v>264</v>
      </c>
      <c r="C220" t="s">
        <v>239</v>
      </c>
      <c r="D220" s="10" t="s">
        <v>240</v>
      </c>
      <c r="E220" t="s">
        <v>398</v>
      </c>
      <c r="F220" s="10" t="s">
        <v>399</v>
      </c>
      <c r="G220">
        <v>291933223.69999999</v>
      </c>
      <c r="H220">
        <v>122989446.7</v>
      </c>
      <c r="I220">
        <v>213188882.80000001</v>
      </c>
      <c r="J220">
        <v>322443209.30000001</v>
      </c>
      <c r="K220">
        <v>423358415.89999998</v>
      </c>
      <c r="L220">
        <v>387535849.89999998</v>
      </c>
    </row>
    <row r="221" spans="1:14" x14ac:dyDescent="0.25">
      <c r="A221" t="s">
        <v>90</v>
      </c>
      <c r="B221" s="10" t="s">
        <v>264</v>
      </c>
      <c r="C221" t="s">
        <v>239</v>
      </c>
      <c r="D221" s="10" t="s">
        <v>240</v>
      </c>
      <c r="E221" t="s">
        <v>400</v>
      </c>
      <c r="F221" s="10" t="s">
        <v>401</v>
      </c>
      <c r="G221" t="s">
        <v>241</v>
      </c>
      <c r="H221" t="s">
        <v>241</v>
      </c>
      <c r="I221" t="s">
        <v>241</v>
      </c>
      <c r="J221" t="s">
        <v>241</v>
      </c>
      <c r="K221" t="s">
        <v>241</v>
      </c>
      <c r="L221" t="s">
        <v>241</v>
      </c>
    </row>
    <row r="222" spans="1:14" x14ac:dyDescent="0.25">
      <c r="A222" t="s">
        <v>90</v>
      </c>
      <c r="B222" s="10" t="s">
        <v>264</v>
      </c>
      <c r="C222" t="s">
        <v>239</v>
      </c>
      <c r="D222" s="10" t="s">
        <v>240</v>
      </c>
      <c r="E222" t="s">
        <v>402</v>
      </c>
      <c r="F222" s="10" t="s">
        <v>403</v>
      </c>
      <c r="G222">
        <v>0</v>
      </c>
      <c r="H222">
        <v>0</v>
      </c>
      <c r="I222">
        <v>0</v>
      </c>
      <c r="J222">
        <v>0</v>
      </c>
      <c r="K222">
        <v>0</v>
      </c>
      <c r="L222">
        <v>0</v>
      </c>
    </row>
    <row r="223" spans="1:14" x14ac:dyDescent="0.25">
      <c r="A223" t="s">
        <v>90</v>
      </c>
      <c r="B223" s="10" t="s">
        <v>264</v>
      </c>
      <c r="C223" t="s">
        <v>239</v>
      </c>
      <c r="D223" s="10" t="s">
        <v>240</v>
      </c>
      <c r="E223" t="s">
        <v>242</v>
      </c>
      <c r="F223" s="10" t="s">
        <v>243</v>
      </c>
      <c r="G223" t="s">
        <v>241</v>
      </c>
      <c r="H223" t="s">
        <v>241</v>
      </c>
      <c r="I223" t="s">
        <v>241</v>
      </c>
      <c r="J223" t="s">
        <v>241</v>
      </c>
      <c r="K223" t="s">
        <v>241</v>
      </c>
      <c r="L223" t="s">
        <v>241</v>
      </c>
    </row>
    <row r="224" spans="1:14" x14ac:dyDescent="0.25">
      <c r="A224" t="s">
        <v>90</v>
      </c>
      <c r="B224" s="10" t="s">
        <v>264</v>
      </c>
      <c r="C224" t="s">
        <v>239</v>
      </c>
      <c r="D224" s="10" t="s">
        <v>240</v>
      </c>
      <c r="E224" t="s">
        <v>244</v>
      </c>
      <c r="F224" s="10" t="s">
        <v>245</v>
      </c>
      <c r="G224" t="s">
        <v>241</v>
      </c>
      <c r="H224" t="s">
        <v>241</v>
      </c>
      <c r="I224" t="s">
        <v>241</v>
      </c>
      <c r="J224" t="s">
        <v>241</v>
      </c>
      <c r="K224" t="s">
        <v>241</v>
      </c>
      <c r="L224" t="s">
        <v>241</v>
      </c>
    </row>
    <row r="225" spans="1:14" x14ac:dyDescent="0.25">
      <c r="A225" t="s">
        <v>90</v>
      </c>
      <c r="B225" s="10" t="s">
        <v>264</v>
      </c>
      <c r="C225" t="s">
        <v>239</v>
      </c>
      <c r="D225" s="10" t="s">
        <v>240</v>
      </c>
      <c r="E225" t="s">
        <v>246</v>
      </c>
      <c r="F225" s="10" t="s">
        <v>247</v>
      </c>
      <c r="G225">
        <v>774198976.29999995</v>
      </c>
      <c r="H225">
        <v>387699119</v>
      </c>
      <c r="I225">
        <v>995882324.70000005</v>
      </c>
      <c r="J225">
        <v>1056776562.9</v>
      </c>
      <c r="K225">
        <v>1205554554.0999999</v>
      </c>
      <c r="L225">
        <v>1173072834</v>
      </c>
    </row>
    <row r="226" spans="1:14" x14ac:dyDescent="0.25">
      <c r="A226" t="s">
        <v>90</v>
      </c>
      <c r="B226" s="10" t="s">
        <v>264</v>
      </c>
      <c r="C226" t="s">
        <v>239</v>
      </c>
      <c r="D226" s="10" t="s">
        <v>240</v>
      </c>
      <c r="E226" t="s">
        <v>248</v>
      </c>
      <c r="F226" s="10" t="s">
        <v>249</v>
      </c>
      <c r="G226">
        <v>0</v>
      </c>
      <c r="H226">
        <v>0</v>
      </c>
      <c r="I226">
        <v>0</v>
      </c>
      <c r="J226">
        <v>0</v>
      </c>
      <c r="K226">
        <v>0</v>
      </c>
      <c r="L226">
        <v>0</v>
      </c>
    </row>
    <row r="227" spans="1:14" x14ac:dyDescent="0.25">
      <c r="A227" t="s">
        <v>90</v>
      </c>
      <c r="B227" s="10" t="s">
        <v>264</v>
      </c>
      <c r="C227" t="s">
        <v>250</v>
      </c>
      <c r="D227" s="10" t="s">
        <v>251</v>
      </c>
      <c r="E227" t="s">
        <v>396</v>
      </c>
      <c r="F227" s="10" t="s">
        <v>397</v>
      </c>
      <c r="G227">
        <v>0</v>
      </c>
      <c r="H227">
        <v>2256512.2000000002</v>
      </c>
      <c r="I227">
        <v>12416311.9</v>
      </c>
      <c r="J227">
        <v>49551918.5</v>
      </c>
      <c r="K227">
        <v>100000000</v>
      </c>
      <c r="L227">
        <v>92000000</v>
      </c>
    </row>
    <row r="228" spans="1:14" x14ac:dyDescent="0.25">
      <c r="A228" t="s">
        <v>90</v>
      </c>
      <c r="B228" s="10" t="s">
        <v>264</v>
      </c>
      <c r="C228" t="s">
        <v>250</v>
      </c>
      <c r="D228" s="10" t="s">
        <v>251</v>
      </c>
      <c r="E228" t="s">
        <v>398</v>
      </c>
      <c r="F228" s="10" t="s">
        <v>399</v>
      </c>
      <c r="G228">
        <v>341511165.10000002</v>
      </c>
      <c r="H228">
        <v>128476362.40000001</v>
      </c>
      <c r="I228">
        <v>236514941.69999999</v>
      </c>
      <c r="J228">
        <v>366908453.80000001</v>
      </c>
      <c r="K228">
        <v>472413675.19999999</v>
      </c>
      <c r="L228">
        <v>441814347.39999998</v>
      </c>
    </row>
    <row r="229" spans="1:14" x14ac:dyDescent="0.25">
      <c r="A229" t="s">
        <v>90</v>
      </c>
      <c r="B229" s="10" t="s">
        <v>264</v>
      </c>
      <c r="C229" t="s">
        <v>250</v>
      </c>
      <c r="D229" s="10" t="s">
        <v>251</v>
      </c>
      <c r="E229" t="s">
        <v>400</v>
      </c>
      <c r="F229" s="10" t="s">
        <v>401</v>
      </c>
      <c r="G229">
        <v>332444027.89999998</v>
      </c>
      <c r="H229">
        <v>311003440.89999998</v>
      </c>
      <c r="I229">
        <v>305381608.19999999</v>
      </c>
      <c r="J229">
        <v>426869018.60000002</v>
      </c>
      <c r="K229">
        <v>494984581.10000002</v>
      </c>
      <c r="L229">
        <v>446826112.69999999</v>
      </c>
    </row>
    <row r="230" spans="1:14" x14ac:dyDescent="0.25">
      <c r="A230" t="s">
        <v>90</v>
      </c>
      <c r="B230" s="10" t="s">
        <v>264</v>
      </c>
      <c r="C230" t="s">
        <v>250</v>
      </c>
      <c r="D230" s="10" t="s">
        <v>251</v>
      </c>
      <c r="E230" t="s">
        <v>402</v>
      </c>
      <c r="F230" s="10" t="s">
        <v>403</v>
      </c>
      <c r="G230">
        <v>475805973.80000001</v>
      </c>
      <c r="H230">
        <v>476637301.19999999</v>
      </c>
      <c r="I230">
        <v>546244890.10000002</v>
      </c>
      <c r="J230">
        <v>554594938.29999995</v>
      </c>
      <c r="K230">
        <v>507012645</v>
      </c>
      <c r="L230">
        <v>424064585</v>
      </c>
    </row>
    <row r="231" spans="1:14" x14ac:dyDescent="0.25">
      <c r="A231" t="s">
        <v>90</v>
      </c>
      <c r="B231" s="10" t="s">
        <v>264</v>
      </c>
      <c r="C231" t="s">
        <v>250</v>
      </c>
      <c r="D231" s="10" t="s">
        <v>251</v>
      </c>
      <c r="E231" t="s">
        <v>242</v>
      </c>
      <c r="F231" s="10" t="s">
        <v>243</v>
      </c>
      <c r="G231">
        <v>137242190.30000001</v>
      </c>
      <c r="H231">
        <v>132752434.40000001</v>
      </c>
      <c r="I231">
        <v>93529168.099999994</v>
      </c>
      <c r="J231">
        <v>118119372.3</v>
      </c>
      <c r="K231">
        <v>67300829.200000003</v>
      </c>
      <c r="L231">
        <v>177819294.59999999</v>
      </c>
    </row>
    <row r="232" spans="1:14" x14ac:dyDescent="0.25">
      <c r="A232" t="s">
        <v>90</v>
      </c>
      <c r="B232" s="10" t="s">
        <v>264</v>
      </c>
      <c r="C232" t="s">
        <v>250</v>
      </c>
      <c r="D232" s="10" t="s">
        <v>251</v>
      </c>
      <c r="E232" t="s">
        <v>244</v>
      </c>
      <c r="F232" s="10" t="s">
        <v>245</v>
      </c>
      <c r="G232">
        <v>870311669.20000005</v>
      </c>
      <c r="H232">
        <v>1056010657</v>
      </c>
      <c r="I232">
        <v>1080403069.2</v>
      </c>
      <c r="J232">
        <v>1217605011.2</v>
      </c>
      <c r="K232">
        <v>1583398751.9000001</v>
      </c>
      <c r="L232">
        <v>1916996413.5</v>
      </c>
    </row>
    <row r="233" spans="1:14" x14ac:dyDescent="0.25">
      <c r="A233" t="s">
        <v>90</v>
      </c>
      <c r="B233" s="10" t="s">
        <v>264</v>
      </c>
      <c r="C233" t="s">
        <v>250</v>
      </c>
      <c r="D233" s="10" t="s">
        <v>251</v>
      </c>
      <c r="E233" t="s">
        <v>246</v>
      </c>
      <c r="F233" s="10" t="s">
        <v>247</v>
      </c>
      <c r="G233">
        <v>1051628929</v>
      </c>
      <c r="H233">
        <v>424327754</v>
      </c>
      <c r="I233">
        <v>1215213008.8</v>
      </c>
      <c r="J233">
        <v>1502827920.4000001</v>
      </c>
      <c r="K233">
        <v>1549619356.2</v>
      </c>
      <c r="L233">
        <v>1510574391.5999999</v>
      </c>
    </row>
    <row r="234" spans="1:14" x14ac:dyDescent="0.25">
      <c r="A234" t="s">
        <v>90</v>
      </c>
      <c r="B234" s="10" t="s">
        <v>264</v>
      </c>
      <c r="C234" t="s">
        <v>250</v>
      </c>
      <c r="D234" s="10" t="s">
        <v>251</v>
      </c>
      <c r="E234" t="s">
        <v>248</v>
      </c>
      <c r="F234" s="10" t="s">
        <v>249</v>
      </c>
      <c r="G234">
        <v>538004233.29999995</v>
      </c>
      <c r="H234">
        <v>601088088.79999995</v>
      </c>
      <c r="I234">
        <v>664969177.29999995</v>
      </c>
      <c r="J234">
        <v>683471607.79999995</v>
      </c>
      <c r="K234">
        <v>2640893575.8000002</v>
      </c>
      <c r="L234">
        <v>893031365.5</v>
      </c>
    </row>
    <row r="235" spans="1:14" x14ac:dyDescent="0.25">
      <c r="B235" s="10"/>
      <c r="D235" s="10"/>
      <c r="F235" s="10"/>
    </row>
    <row r="236" spans="1:14" x14ac:dyDescent="0.25">
      <c r="B236" s="10"/>
      <c r="D236" s="10"/>
      <c r="F236" s="11" t="s">
        <v>404</v>
      </c>
    </row>
    <row r="237" spans="1:14" x14ac:dyDescent="0.25">
      <c r="B237" s="10"/>
      <c r="D237" s="10"/>
      <c r="F237" s="10" t="s">
        <v>266</v>
      </c>
      <c r="G237">
        <f>(G231+G232)/1000000000</f>
        <v>1.0075538595</v>
      </c>
      <c r="H237">
        <f t="shared" ref="H237:L237" si="70">(H231+H232)/1000000000</f>
        <v>1.1887630914</v>
      </c>
      <c r="I237">
        <f t="shared" si="70"/>
        <v>1.1739322372999998</v>
      </c>
      <c r="J237">
        <f t="shared" si="70"/>
        <v>1.3357243834999999</v>
      </c>
      <c r="K237">
        <f t="shared" si="70"/>
        <v>1.6506995811</v>
      </c>
      <c r="L237">
        <f t="shared" si="70"/>
        <v>2.0948157081000001</v>
      </c>
      <c r="M237">
        <f>SUM(G237:L237)</f>
        <v>8.4514888608999996</v>
      </c>
      <c r="N237" s="3">
        <f>M237/M241</f>
        <v>0.38898306606732841</v>
      </c>
    </row>
    <row r="238" spans="1:14" x14ac:dyDescent="0.25">
      <c r="B238" s="10"/>
      <c r="D238" s="10"/>
      <c r="F238" s="10" t="s">
        <v>405</v>
      </c>
      <c r="G238">
        <f>(G233-G225)/1000000000</f>
        <v>0.27742995270000004</v>
      </c>
      <c r="H238">
        <f t="shared" ref="H238:L238" si="71">(H233-H225)/1000000000</f>
        <v>3.6628635E-2</v>
      </c>
      <c r="I238">
        <f t="shared" si="71"/>
        <v>0.2193306840999999</v>
      </c>
      <c r="J238">
        <f t="shared" si="71"/>
        <v>0.44605135750000013</v>
      </c>
      <c r="K238">
        <f t="shared" si="71"/>
        <v>0.34406480210000012</v>
      </c>
      <c r="L238">
        <f t="shared" si="71"/>
        <v>0.33750155759999989</v>
      </c>
      <c r="M238">
        <f t="shared" ref="M238:M240" si="72">SUM(G238:L238)</f>
        <v>1.6610069890000001</v>
      </c>
      <c r="N238" s="3">
        <f>M238/M241</f>
        <v>7.6448493510962001E-2</v>
      </c>
    </row>
    <row r="239" spans="1:14" x14ac:dyDescent="0.25">
      <c r="B239" s="10"/>
      <c r="D239" s="10"/>
      <c r="F239" s="10" t="s">
        <v>267</v>
      </c>
      <c r="G239">
        <f>(G225+G226)/1000000000</f>
        <v>0.7741989762999999</v>
      </c>
      <c r="H239">
        <f t="shared" ref="H239:L239" si="73">(H225+H226)/1000000000</f>
        <v>0.38769911899999998</v>
      </c>
      <c r="I239">
        <f t="shared" si="73"/>
        <v>0.99588232470000004</v>
      </c>
      <c r="J239">
        <f t="shared" si="73"/>
        <v>1.0567765628999999</v>
      </c>
      <c r="K239">
        <f t="shared" si="73"/>
        <v>1.2055545540999999</v>
      </c>
      <c r="L239">
        <f t="shared" si="73"/>
        <v>1.1730728340000001</v>
      </c>
      <c r="M239">
        <f t="shared" si="72"/>
        <v>5.5931843709999995</v>
      </c>
      <c r="N239" s="3">
        <f>M239/M241</f>
        <v>0.25742848881655578</v>
      </c>
    </row>
    <row r="240" spans="1:14" x14ac:dyDescent="0.25">
      <c r="B240" s="10"/>
      <c r="D240" s="10"/>
      <c r="F240" s="10" t="s">
        <v>406</v>
      </c>
      <c r="G240">
        <f>(G234-G226)/1000000000</f>
        <v>0.53800423329999991</v>
      </c>
      <c r="H240">
        <f t="shared" ref="H240:L240" si="74">(H234-H226)/1000000000</f>
        <v>0.60108808879999998</v>
      </c>
      <c r="I240">
        <f t="shared" si="74"/>
        <v>0.66496917729999994</v>
      </c>
      <c r="J240">
        <f t="shared" si="74"/>
        <v>0.68347160779999994</v>
      </c>
      <c r="K240">
        <f t="shared" si="74"/>
        <v>2.6408935758000003</v>
      </c>
      <c r="L240">
        <f t="shared" si="74"/>
        <v>0.89303136549999995</v>
      </c>
      <c r="M240">
        <f t="shared" si="72"/>
        <v>6.0214580484999995</v>
      </c>
      <c r="N240" s="3">
        <f>M240/M241</f>
        <v>0.2771399516051537</v>
      </c>
    </row>
    <row r="241" spans="1:14" x14ac:dyDescent="0.25">
      <c r="B241" s="10"/>
      <c r="D241" s="10"/>
      <c r="F241" s="10"/>
      <c r="M241">
        <f>SUM(M237:M240)</f>
        <v>21.727138269400001</v>
      </c>
    </row>
    <row r="242" spans="1:14" x14ac:dyDescent="0.25">
      <c r="B242" s="10"/>
      <c r="D242" s="10"/>
      <c r="F242" s="10"/>
    </row>
    <row r="243" spans="1:14" x14ac:dyDescent="0.25">
      <c r="B243" s="10"/>
      <c r="D243" s="10"/>
      <c r="F243" s="11" t="s">
        <v>407</v>
      </c>
    </row>
    <row r="244" spans="1:14" x14ac:dyDescent="0.25">
      <c r="B244" s="10"/>
      <c r="D244" s="10"/>
      <c r="F244" s="10" t="s">
        <v>266</v>
      </c>
      <c r="G244">
        <f>(G227+G229)/1000000000</f>
        <v>0.33244402789999999</v>
      </c>
      <c r="H244">
        <f t="shared" ref="H244:L244" si="75">(H227+H229)/1000000000</f>
        <v>0.31325995309999999</v>
      </c>
      <c r="I244">
        <f t="shared" si="75"/>
        <v>0.31779792009999996</v>
      </c>
      <c r="J244">
        <f t="shared" si="75"/>
        <v>0.4764209371</v>
      </c>
      <c r="K244">
        <f t="shared" si="75"/>
        <v>0.59498458110000008</v>
      </c>
      <c r="L244">
        <f t="shared" si="75"/>
        <v>0.53882611270000003</v>
      </c>
      <c r="M244">
        <f>SUM(G244:L244)</f>
        <v>2.5737335320000003</v>
      </c>
      <c r="N244" s="3">
        <f>M244/M248</f>
        <v>0.34108463637197295</v>
      </c>
    </row>
    <row r="245" spans="1:14" x14ac:dyDescent="0.25">
      <c r="B245" s="10"/>
      <c r="D245" s="10"/>
      <c r="F245" s="10" t="s">
        <v>405</v>
      </c>
      <c r="G245">
        <f>(G228-G220)/1000000000</f>
        <v>4.9577941400000033E-2</v>
      </c>
      <c r="H245">
        <f t="shared" ref="H245:L245" si="76">(H228-H220)/1000000000</f>
        <v>5.4869157000000026E-3</v>
      </c>
      <c r="I245">
        <f t="shared" si="76"/>
        <v>2.3326058899999978E-2</v>
      </c>
      <c r="J245">
        <f t="shared" si="76"/>
        <v>4.4465244500000001E-2</v>
      </c>
      <c r="K245">
        <f t="shared" si="76"/>
        <v>4.9055259300000015E-2</v>
      </c>
      <c r="L245">
        <f t="shared" si="76"/>
        <v>5.4278497500000002E-2</v>
      </c>
      <c r="M245">
        <f t="shared" ref="M245:M247" si="77">SUM(G245:L245)</f>
        <v>0.22618991730000002</v>
      </c>
      <c r="N245" s="3">
        <f>M245/M248</f>
        <v>2.9975871524401898E-2</v>
      </c>
    </row>
    <row r="246" spans="1:14" x14ac:dyDescent="0.25">
      <c r="B246" s="10"/>
      <c r="D246" s="10"/>
      <c r="F246" s="10" t="s">
        <v>267</v>
      </c>
      <c r="G246">
        <f>(G220+G222)/1000000000</f>
        <v>0.29193322369999997</v>
      </c>
      <c r="H246">
        <f t="shared" ref="H246:L246" si="78">(H220+H222)/1000000000</f>
        <v>0.1229894467</v>
      </c>
      <c r="I246">
        <f t="shared" si="78"/>
        <v>0.21318888280000001</v>
      </c>
      <c r="J246">
        <f t="shared" si="78"/>
        <v>0.32244320930000003</v>
      </c>
      <c r="K246">
        <f t="shared" si="78"/>
        <v>0.42335841589999995</v>
      </c>
      <c r="L246">
        <f t="shared" si="78"/>
        <v>0.38753584989999995</v>
      </c>
      <c r="M246">
        <f t="shared" si="77"/>
        <v>1.7614490282999999</v>
      </c>
      <c r="N246" s="3">
        <f>M246/M248</f>
        <v>0.23343644314203638</v>
      </c>
    </row>
    <row r="247" spans="1:14" x14ac:dyDescent="0.25">
      <c r="B247" s="10"/>
      <c r="D247" s="10"/>
      <c r="F247" s="10" t="s">
        <v>406</v>
      </c>
      <c r="G247">
        <f>(G230-G222)/1000000000</f>
        <v>0.4758059738</v>
      </c>
      <c r="H247">
        <f t="shared" ref="H247:L247" si="79">(H230-H222)/1000000000</f>
        <v>0.47663730119999997</v>
      </c>
      <c r="I247">
        <f t="shared" si="79"/>
        <v>0.54624489009999999</v>
      </c>
      <c r="J247">
        <f t="shared" si="79"/>
        <v>0.55459493829999995</v>
      </c>
      <c r="K247">
        <f t="shared" si="79"/>
        <v>0.50701264499999998</v>
      </c>
      <c r="L247">
        <f t="shared" si="79"/>
        <v>0.42406458499999999</v>
      </c>
      <c r="M247">
        <f t="shared" si="77"/>
        <v>2.9843603334000002</v>
      </c>
      <c r="N247" s="3">
        <f>M247/M248</f>
        <v>0.39550304896158878</v>
      </c>
    </row>
    <row r="248" spans="1:14" x14ac:dyDescent="0.25">
      <c r="B248" s="10"/>
      <c r="D248" s="10"/>
      <c r="F248" s="10"/>
      <c r="M248">
        <f>SUM(M244:M247)</f>
        <v>7.5457328110000006</v>
      </c>
    </row>
    <row r="249" spans="1:14" x14ac:dyDescent="0.25">
      <c r="B249" s="10"/>
      <c r="D249" s="10"/>
      <c r="F249" s="10"/>
    </row>
    <row r="250" spans="1:14" x14ac:dyDescent="0.25">
      <c r="A250" t="s">
        <v>94</v>
      </c>
      <c r="B250" s="10" t="s">
        <v>265</v>
      </c>
      <c r="C250" t="s">
        <v>239</v>
      </c>
      <c r="D250" s="10" t="s">
        <v>240</v>
      </c>
      <c r="E250" t="s">
        <v>396</v>
      </c>
      <c r="F250" s="10" t="s">
        <v>397</v>
      </c>
      <c r="G250" t="s">
        <v>241</v>
      </c>
      <c r="H250" t="s">
        <v>241</v>
      </c>
      <c r="I250" t="s">
        <v>241</v>
      </c>
      <c r="J250" t="s">
        <v>241</v>
      </c>
      <c r="K250" t="s">
        <v>241</v>
      </c>
      <c r="L250" t="s">
        <v>241</v>
      </c>
    </row>
    <row r="251" spans="1:14" x14ac:dyDescent="0.25">
      <c r="A251" t="s">
        <v>94</v>
      </c>
      <c r="B251" s="10" t="s">
        <v>265</v>
      </c>
      <c r="C251" t="s">
        <v>239</v>
      </c>
      <c r="D251" s="10" t="s">
        <v>240</v>
      </c>
      <c r="E251" t="s">
        <v>398</v>
      </c>
      <c r="F251" s="10" t="s">
        <v>399</v>
      </c>
      <c r="G251">
        <v>30295453.300000001</v>
      </c>
      <c r="H251">
        <v>40392855</v>
      </c>
      <c r="I251">
        <v>48817869.5</v>
      </c>
      <c r="J251">
        <v>49485151.200000003</v>
      </c>
      <c r="K251">
        <v>34999080.299999997</v>
      </c>
      <c r="L251">
        <v>29320738.199999999</v>
      </c>
    </row>
    <row r="252" spans="1:14" x14ac:dyDescent="0.25">
      <c r="A252" t="s">
        <v>94</v>
      </c>
      <c r="B252" s="10" t="s">
        <v>265</v>
      </c>
      <c r="C252" t="s">
        <v>239</v>
      </c>
      <c r="D252" s="10" t="s">
        <v>240</v>
      </c>
      <c r="E252" t="s">
        <v>400</v>
      </c>
      <c r="F252" s="10" t="s">
        <v>401</v>
      </c>
      <c r="G252" t="s">
        <v>241</v>
      </c>
      <c r="H252" t="s">
        <v>241</v>
      </c>
      <c r="I252" t="s">
        <v>241</v>
      </c>
      <c r="J252" t="s">
        <v>241</v>
      </c>
      <c r="K252" t="s">
        <v>241</v>
      </c>
      <c r="L252" t="s">
        <v>241</v>
      </c>
    </row>
    <row r="253" spans="1:14" x14ac:dyDescent="0.25">
      <c r="A253" t="s">
        <v>94</v>
      </c>
      <c r="B253" s="10" t="s">
        <v>265</v>
      </c>
      <c r="C253" t="s">
        <v>239</v>
      </c>
      <c r="D253" s="10" t="s">
        <v>240</v>
      </c>
      <c r="E253" t="s">
        <v>402</v>
      </c>
      <c r="F253" s="10" t="s">
        <v>403</v>
      </c>
      <c r="G253">
        <v>0</v>
      </c>
      <c r="H253">
        <v>0</v>
      </c>
      <c r="I253">
        <v>0</v>
      </c>
      <c r="J253">
        <v>0</v>
      </c>
      <c r="K253">
        <v>0</v>
      </c>
      <c r="L253">
        <v>0</v>
      </c>
    </row>
    <row r="254" spans="1:14" x14ac:dyDescent="0.25">
      <c r="A254" t="s">
        <v>94</v>
      </c>
      <c r="B254" s="10" t="s">
        <v>265</v>
      </c>
      <c r="C254" t="s">
        <v>239</v>
      </c>
      <c r="D254" s="10" t="s">
        <v>240</v>
      </c>
      <c r="E254" t="s">
        <v>242</v>
      </c>
      <c r="F254" s="10" t="s">
        <v>243</v>
      </c>
      <c r="G254" t="s">
        <v>241</v>
      </c>
      <c r="H254" t="s">
        <v>241</v>
      </c>
      <c r="I254" t="s">
        <v>241</v>
      </c>
      <c r="J254" t="s">
        <v>241</v>
      </c>
      <c r="K254" t="s">
        <v>241</v>
      </c>
      <c r="L254" t="s">
        <v>241</v>
      </c>
    </row>
    <row r="255" spans="1:14" x14ac:dyDescent="0.25">
      <c r="A255" t="s">
        <v>94</v>
      </c>
      <c r="B255" s="10" t="s">
        <v>265</v>
      </c>
      <c r="C255" t="s">
        <v>239</v>
      </c>
      <c r="D255" s="10" t="s">
        <v>240</v>
      </c>
      <c r="E255" t="s">
        <v>244</v>
      </c>
      <c r="F255" s="10" t="s">
        <v>245</v>
      </c>
      <c r="G255" t="s">
        <v>241</v>
      </c>
      <c r="H255" t="s">
        <v>241</v>
      </c>
      <c r="I255" t="s">
        <v>241</v>
      </c>
      <c r="J255" t="s">
        <v>241</v>
      </c>
      <c r="K255" t="s">
        <v>241</v>
      </c>
      <c r="L255" t="s">
        <v>241</v>
      </c>
    </row>
    <row r="256" spans="1:14" x14ac:dyDescent="0.25">
      <c r="A256" t="s">
        <v>94</v>
      </c>
      <c r="B256" s="10" t="s">
        <v>265</v>
      </c>
      <c r="C256" t="s">
        <v>239</v>
      </c>
      <c r="D256" s="10" t="s">
        <v>240</v>
      </c>
      <c r="E256" t="s">
        <v>246</v>
      </c>
      <c r="F256" s="10" t="s">
        <v>247</v>
      </c>
      <c r="G256">
        <v>136921703.80000001</v>
      </c>
      <c r="H256">
        <v>176866221.40000001</v>
      </c>
      <c r="I256">
        <v>221230606.09999999</v>
      </c>
      <c r="J256">
        <v>168287000</v>
      </c>
      <c r="K256">
        <v>262073048.80000001</v>
      </c>
      <c r="L256">
        <v>253040375.59999999</v>
      </c>
    </row>
    <row r="257" spans="1:14" x14ac:dyDescent="0.25">
      <c r="A257" t="s">
        <v>94</v>
      </c>
      <c r="B257" s="10" t="s">
        <v>265</v>
      </c>
      <c r="C257" t="s">
        <v>239</v>
      </c>
      <c r="D257" s="10" t="s">
        <v>240</v>
      </c>
      <c r="E257" t="s">
        <v>248</v>
      </c>
      <c r="F257" s="10" t="s">
        <v>249</v>
      </c>
      <c r="G257">
        <v>0</v>
      </c>
      <c r="H257">
        <v>0</v>
      </c>
      <c r="I257">
        <v>0</v>
      </c>
      <c r="J257">
        <v>0</v>
      </c>
      <c r="K257">
        <v>0</v>
      </c>
      <c r="L257">
        <v>0</v>
      </c>
    </row>
    <row r="258" spans="1:14" x14ac:dyDescent="0.25">
      <c r="A258" t="s">
        <v>94</v>
      </c>
      <c r="B258" s="10" t="s">
        <v>265</v>
      </c>
      <c r="C258" t="s">
        <v>250</v>
      </c>
      <c r="D258" s="10" t="s">
        <v>251</v>
      </c>
      <c r="E258" t="s">
        <v>396</v>
      </c>
      <c r="F258" s="10" t="s">
        <v>397</v>
      </c>
      <c r="G258">
        <v>0</v>
      </c>
      <c r="H258">
        <v>0</v>
      </c>
      <c r="I258">
        <v>0</v>
      </c>
      <c r="J258">
        <v>0</v>
      </c>
      <c r="K258">
        <v>0</v>
      </c>
      <c r="L258">
        <v>0</v>
      </c>
    </row>
    <row r="259" spans="1:14" x14ac:dyDescent="0.25">
      <c r="A259" t="s">
        <v>94</v>
      </c>
      <c r="B259" s="10" t="s">
        <v>265</v>
      </c>
      <c r="C259" t="s">
        <v>250</v>
      </c>
      <c r="D259" s="10" t="s">
        <v>251</v>
      </c>
      <c r="E259" t="s">
        <v>398</v>
      </c>
      <c r="F259" s="10" t="s">
        <v>399</v>
      </c>
      <c r="G259">
        <v>38133642.399999999</v>
      </c>
      <c r="H259">
        <v>47918907.200000003</v>
      </c>
      <c r="I259">
        <v>67127517.700000003</v>
      </c>
      <c r="J259">
        <v>55919408.100000001</v>
      </c>
      <c r="K259">
        <v>65218877</v>
      </c>
      <c r="L259">
        <v>60174661.399999999</v>
      </c>
    </row>
    <row r="260" spans="1:14" x14ac:dyDescent="0.25">
      <c r="A260" t="s">
        <v>94</v>
      </c>
      <c r="B260" s="10" t="s">
        <v>265</v>
      </c>
      <c r="C260" t="s">
        <v>250</v>
      </c>
      <c r="D260" s="10" t="s">
        <v>251</v>
      </c>
      <c r="E260" t="s">
        <v>400</v>
      </c>
      <c r="F260" s="10" t="s">
        <v>401</v>
      </c>
      <c r="G260">
        <v>35356069.399999999</v>
      </c>
      <c r="H260">
        <v>39262548.200000003</v>
      </c>
      <c r="I260">
        <v>37376658.200000003</v>
      </c>
      <c r="J260">
        <v>31119905.600000001</v>
      </c>
      <c r="K260">
        <v>38260573.600000001</v>
      </c>
      <c r="L260">
        <v>37609321.200000003</v>
      </c>
    </row>
    <row r="261" spans="1:14" x14ac:dyDescent="0.25">
      <c r="A261" t="s">
        <v>94</v>
      </c>
      <c r="B261" s="10" t="s">
        <v>265</v>
      </c>
      <c r="C261" t="s">
        <v>250</v>
      </c>
      <c r="D261" s="10" t="s">
        <v>251</v>
      </c>
      <c r="E261" t="s">
        <v>402</v>
      </c>
      <c r="F261" s="10" t="s">
        <v>403</v>
      </c>
      <c r="G261">
        <v>61664348.5</v>
      </c>
      <c r="H261">
        <v>23480337.300000001</v>
      </c>
      <c r="I261">
        <v>30895323.899999999</v>
      </c>
      <c r="J261">
        <v>27447578.199999999</v>
      </c>
      <c r="K261">
        <v>84779100</v>
      </c>
      <c r="L261">
        <v>84721640</v>
      </c>
    </row>
    <row r="262" spans="1:14" x14ac:dyDescent="0.25">
      <c r="A262" t="s">
        <v>94</v>
      </c>
      <c r="B262" s="10" t="s">
        <v>265</v>
      </c>
      <c r="C262" t="s">
        <v>250</v>
      </c>
      <c r="D262" s="10" t="s">
        <v>251</v>
      </c>
      <c r="E262" t="s">
        <v>242</v>
      </c>
      <c r="F262" s="10" t="s">
        <v>243</v>
      </c>
      <c r="G262">
        <v>28828131.800000001</v>
      </c>
      <c r="H262">
        <v>27217753.5</v>
      </c>
      <c r="I262">
        <v>31090295.100000001</v>
      </c>
      <c r="J262">
        <v>41918489.799999997</v>
      </c>
      <c r="K262">
        <v>11431024.800000001</v>
      </c>
      <c r="L262">
        <v>53344782.200000003</v>
      </c>
    </row>
    <row r="263" spans="1:14" x14ac:dyDescent="0.25">
      <c r="A263" t="s">
        <v>94</v>
      </c>
      <c r="B263" s="10" t="s">
        <v>265</v>
      </c>
      <c r="C263" t="s">
        <v>250</v>
      </c>
      <c r="D263" s="10" t="s">
        <v>251</v>
      </c>
      <c r="E263" t="s">
        <v>244</v>
      </c>
      <c r="F263" s="10" t="s">
        <v>245</v>
      </c>
      <c r="G263">
        <v>111323712.40000001</v>
      </c>
      <c r="H263">
        <v>157086782</v>
      </c>
      <c r="I263">
        <v>137356197.09999999</v>
      </c>
      <c r="J263">
        <v>142491570.19999999</v>
      </c>
      <c r="K263">
        <v>225372826</v>
      </c>
      <c r="L263">
        <v>225210389.80000001</v>
      </c>
    </row>
    <row r="264" spans="1:14" x14ac:dyDescent="0.25">
      <c r="A264" t="s">
        <v>94</v>
      </c>
      <c r="B264" s="10" t="s">
        <v>265</v>
      </c>
      <c r="C264" t="s">
        <v>250</v>
      </c>
      <c r="D264" s="10" t="s">
        <v>251</v>
      </c>
      <c r="E264" t="s">
        <v>246</v>
      </c>
      <c r="F264" s="10" t="s">
        <v>247</v>
      </c>
      <c r="G264">
        <v>188431528.59999999</v>
      </c>
      <c r="H264">
        <v>239391250</v>
      </c>
      <c r="I264">
        <v>315281748.89999998</v>
      </c>
      <c r="J264">
        <v>271492066.5</v>
      </c>
      <c r="K264">
        <v>530713253.10000002</v>
      </c>
      <c r="L264">
        <v>520322255</v>
      </c>
    </row>
    <row r="265" spans="1:14" x14ac:dyDescent="0.25">
      <c r="A265" t="s">
        <v>94</v>
      </c>
      <c r="B265" s="10" t="s">
        <v>265</v>
      </c>
      <c r="C265" t="s">
        <v>250</v>
      </c>
      <c r="D265" s="10" t="s">
        <v>251</v>
      </c>
      <c r="E265" t="s">
        <v>248</v>
      </c>
      <c r="F265" s="10" t="s">
        <v>249</v>
      </c>
      <c r="G265">
        <v>308750904.19999999</v>
      </c>
      <c r="H265">
        <v>132927316.3</v>
      </c>
      <c r="I265">
        <v>147256745</v>
      </c>
      <c r="J265">
        <v>144957689.09999999</v>
      </c>
      <c r="K265">
        <v>137514911.69999999</v>
      </c>
      <c r="L265">
        <v>106979312.5</v>
      </c>
    </row>
    <row r="266" spans="1:14" x14ac:dyDescent="0.25">
      <c r="B266" s="10"/>
      <c r="D266" s="10"/>
      <c r="F266" s="10"/>
    </row>
    <row r="267" spans="1:14" x14ac:dyDescent="0.25">
      <c r="B267" s="10"/>
      <c r="D267" s="10"/>
      <c r="F267" s="11" t="s">
        <v>404</v>
      </c>
    </row>
    <row r="268" spans="1:14" x14ac:dyDescent="0.25">
      <c r="B268" s="10"/>
      <c r="D268" s="10"/>
      <c r="F268" s="10" t="s">
        <v>266</v>
      </c>
      <c r="G268">
        <f>(G262+G263)/1000000000</f>
        <v>0.14015184420000001</v>
      </c>
      <c r="H268">
        <f t="shared" ref="H268:L268" si="80">(H262+H263)/1000000000</f>
        <v>0.18430453550000001</v>
      </c>
      <c r="I268">
        <f t="shared" si="80"/>
        <v>0.16844649219999999</v>
      </c>
      <c r="J268">
        <f t="shared" si="80"/>
        <v>0.18441005999999999</v>
      </c>
      <c r="K268">
        <f t="shared" si="80"/>
        <v>0.23680385080000002</v>
      </c>
      <c r="L268">
        <f t="shared" si="80"/>
        <v>0.27855517200000002</v>
      </c>
      <c r="M268">
        <f>SUM(G268:L268)</f>
        <v>1.1926719547</v>
      </c>
      <c r="N268" s="3">
        <f>M268/M272</f>
        <v>0.2815102571391826</v>
      </c>
    </row>
    <row r="269" spans="1:14" x14ac:dyDescent="0.25">
      <c r="B269" s="10"/>
      <c r="D269" s="10"/>
      <c r="F269" s="10" t="s">
        <v>405</v>
      </c>
      <c r="G269">
        <f>(G264-G256)/1000000000</f>
        <v>5.1509824799999979E-2</v>
      </c>
      <c r="H269">
        <f t="shared" ref="H269:L269" si="81">(H264-H256)/1000000000</f>
        <v>6.2525028599999991E-2</v>
      </c>
      <c r="I269">
        <f t="shared" si="81"/>
        <v>9.4051142799999987E-2</v>
      </c>
      <c r="J269">
        <f t="shared" si="81"/>
        <v>0.1032050665</v>
      </c>
      <c r="K269">
        <f t="shared" si="81"/>
        <v>0.26864020430000002</v>
      </c>
      <c r="L269">
        <f t="shared" si="81"/>
        <v>0.26728187940000003</v>
      </c>
      <c r="M269">
        <f t="shared" ref="M269:M271" si="82">SUM(G269:L269)</f>
        <v>0.84721314640000001</v>
      </c>
      <c r="N269" s="3">
        <f>M269/M272</f>
        <v>0.19997048623043301</v>
      </c>
    </row>
    <row r="270" spans="1:14" x14ac:dyDescent="0.25">
      <c r="B270" s="10"/>
      <c r="D270" s="10"/>
      <c r="F270" s="10" t="s">
        <v>267</v>
      </c>
      <c r="G270">
        <f>(G256+G257)/1000000000</f>
        <v>0.13692170380000002</v>
      </c>
      <c r="H270">
        <f t="shared" ref="H270:L270" si="83">(H256+H257)/1000000000</f>
        <v>0.1768662214</v>
      </c>
      <c r="I270">
        <f t="shared" si="83"/>
        <v>0.2212306061</v>
      </c>
      <c r="J270">
        <f t="shared" si="83"/>
        <v>0.16828699999999999</v>
      </c>
      <c r="K270">
        <f t="shared" si="83"/>
        <v>0.26207304879999999</v>
      </c>
      <c r="L270">
        <f t="shared" si="83"/>
        <v>0.25304037559999998</v>
      </c>
      <c r="M270">
        <f t="shared" si="82"/>
        <v>1.2184189556999998</v>
      </c>
      <c r="N270" s="3">
        <f>M270/M272</f>
        <v>0.28758740588365517</v>
      </c>
    </row>
    <row r="271" spans="1:14" x14ac:dyDescent="0.25">
      <c r="B271" s="10"/>
      <c r="D271" s="10"/>
      <c r="F271" s="10" t="s">
        <v>406</v>
      </c>
      <c r="G271">
        <f>(G265-G257)/1000000000</f>
        <v>0.30875090420000001</v>
      </c>
      <c r="H271">
        <f t="shared" ref="H271:L271" si="84">(H265-H257)/1000000000</f>
        <v>0.13292731629999999</v>
      </c>
      <c r="I271">
        <f t="shared" si="84"/>
        <v>0.14725674499999999</v>
      </c>
      <c r="J271">
        <f t="shared" si="84"/>
        <v>0.14495768909999998</v>
      </c>
      <c r="K271">
        <f t="shared" si="84"/>
        <v>0.13751491169999999</v>
      </c>
      <c r="L271">
        <f t="shared" si="84"/>
        <v>0.10697931250000001</v>
      </c>
      <c r="M271">
        <f t="shared" si="82"/>
        <v>0.97838687879999997</v>
      </c>
      <c r="N271" s="3">
        <f>M271/M272</f>
        <v>0.23093185074672928</v>
      </c>
    </row>
    <row r="272" spans="1:14" x14ac:dyDescent="0.25">
      <c r="B272" s="10"/>
      <c r="D272" s="10"/>
      <c r="F272" s="10"/>
      <c r="M272">
        <f>SUM(M268:M271)</f>
        <v>4.2366909355999995</v>
      </c>
    </row>
    <row r="273" spans="1:14" x14ac:dyDescent="0.25">
      <c r="B273" s="10"/>
      <c r="D273" s="10"/>
      <c r="F273" s="10"/>
    </row>
    <row r="274" spans="1:14" x14ac:dyDescent="0.25">
      <c r="B274" s="10"/>
      <c r="D274" s="10"/>
      <c r="F274" s="11" t="s">
        <v>407</v>
      </c>
    </row>
    <row r="275" spans="1:14" x14ac:dyDescent="0.25">
      <c r="B275" s="10"/>
      <c r="D275" s="10"/>
      <c r="F275" s="10" t="s">
        <v>266</v>
      </c>
      <c r="G275">
        <f>(G258+G260)/1000000000</f>
        <v>3.5356069399999995E-2</v>
      </c>
      <c r="H275">
        <f t="shared" ref="H275:L275" si="85">(H258+H260)/1000000000</f>
        <v>3.9262548200000004E-2</v>
      </c>
      <c r="I275">
        <f t="shared" si="85"/>
        <v>3.7376658200000003E-2</v>
      </c>
      <c r="J275">
        <f t="shared" si="85"/>
        <v>3.1119905600000001E-2</v>
      </c>
      <c r="K275">
        <f t="shared" si="85"/>
        <v>3.82605736E-2</v>
      </c>
      <c r="L275">
        <f t="shared" si="85"/>
        <v>3.7609321200000004E-2</v>
      </c>
      <c r="M275">
        <f>SUM(G275:L275)</f>
        <v>0.21898507619999996</v>
      </c>
      <c r="N275" s="3">
        <f>M275/M279</f>
        <v>0.2527334835789023</v>
      </c>
    </row>
    <row r="276" spans="1:14" x14ac:dyDescent="0.25">
      <c r="B276" s="10"/>
      <c r="D276" s="10"/>
      <c r="F276" s="10" t="s">
        <v>405</v>
      </c>
      <c r="G276">
        <f>(G259-G251)/1000000000</f>
        <v>7.8381890999999985E-3</v>
      </c>
      <c r="H276">
        <f t="shared" ref="H276:L276" si="86">(H259-H251)/1000000000</f>
        <v>7.5260522000000028E-3</v>
      </c>
      <c r="I276">
        <f t="shared" si="86"/>
        <v>1.8309648200000004E-2</v>
      </c>
      <c r="J276">
        <f t="shared" si="86"/>
        <v>6.4342568999999983E-3</v>
      </c>
      <c r="K276">
        <f t="shared" si="86"/>
        <v>3.0219796700000003E-2</v>
      </c>
      <c r="L276">
        <f t="shared" si="86"/>
        <v>3.0853923199999998E-2</v>
      </c>
      <c r="M276">
        <f t="shared" ref="M276:M278" si="87">SUM(G276:L276)</f>
        <v>0.10118186630000001</v>
      </c>
      <c r="N276" s="3">
        <f>M276/M279</f>
        <v>0.11677528893182972</v>
      </c>
    </row>
    <row r="277" spans="1:14" x14ac:dyDescent="0.25">
      <c r="B277" s="10"/>
      <c r="D277" s="10"/>
      <c r="F277" s="10" t="s">
        <v>267</v>
      </c>
      <c r="G277">
        <f>(G251+G253)/1000000000</f>
        <v>3.0295453300000001E-2</v>
      </c>
      <c r="H277">
        <f t="shared" ref="H277:L277" si="88">(H251+H253)/1000000000</f>
        <v>4.0392854999999998E-2</v>
      </c>
      <c r="I277">
        <f t="shared" si="88"/>
        <v>4.88178695E-2</v>
      </c>
      <c r="J277">
        <f t="shared" si="88"/>
        <v>4.9485151200000001E-2</v>
      </c>
      <c r="K277">
        <f t="shared" si="88"/>
        <v>3.4999080299999999E-2</v>
      </c>
      <c r="L277">
        <f t="shared" si="88"/>
        <v>2.9320738199999998E-2</v>
      </c>
      <c r="M277">
        <f t="shared" si="87"/>
        <v>0.23331114750000001</v>
      </c>
      <c r="N277" s="3">
        <f>M277/M279</f>
        <v>0.26926738610996781</v>
      </c>
    </row>
    <row r="278" spans="1:14" x14ac:dyDescent="0.25">
      <c r="B278" s="10"/>
      <c r="D278" s="10"/>
      <c r="F278" s="10" t="s">
        <v>406</v>
      </c>
      <c r="G278">
        <f>(G261-G253)/1000000000</f>
        <v>6.1664348500000001E-2</v>
      </c>
      <c r="H278">
        <f t="shared" ref="H278:L278" si="89">(H261-H253)/1000000000</f>
        <v>2.3480337300000001E-2</v>
      </c>
      <c r="I278">
        <f t="shared" si="89"/>
        <v>3.0895323899999997E-2</v>
      </c>
      <c r="J278">
        <f t="shared" si="89"/>
        <v>2.7447578199999999E-2</v>
      </c>
      <c r="K278">
        <f t="shared" si="89"/>
        <v>8.4779099999999996E-2</v>
      </c>
      <c r="L278">
        <f t="shared" si="89"/>
        <v>8.4721640000000001E-2</v>
      </c>
      <c r="M278">
        <f t="shared" si="87"/>
        <v>0.31298832789999997</v>
      </c>
      <c r="N278" s="3">
        <f>M278/M279</f>
        <v>0.36122384137930014</v>
      </c>
    </row>
    <row r="279" spans="1:14" x14ac:dyDescent="0.25">
      <c r="B279" s="10"/>
      <c r="D279" s="10"/>
      <c r="F279" s="10"/>
      <c r="M279">
        <f>SUM(M275:M278)</f>
        <v>0.86646641790000001</v>
      </c>
    </row>
    <row r="280" spans="1:14" x14ac:dyDescent="0.25">
      <c r="B280" s="10"/>
      <c r="D280" s="10"/>
      <c r="F280" s="10"/>
    </row>
    <row r="281" spans="1:14" x14ac:dyDescent="0.25">
      <c r="A281" t="s">
        <v>15</v>
      </c>
      <c r="B281" s="10" t="s">
        <v>408</v>
      </c>
      <c r="C281" t="s">
        <v>239</v>
      </c>
      <c r="D281" s="10" t="s">
        <v>240</v>
      </c>
      <c r="E281" t="s">
        <v>396</v>
      </c>
      <c r="F281" s="10" t="s">
        <v>397</v>
      </c>
      <c r="G281" t="s">
        <v>241</v>
      </c>
      <c r="H281" t="s">
        <v>241</v>
      </c>
      <c r="I281" t="s">
        <v>241</v>
      </c>
      <c r="J281" t="s">
        <v>241</v>
      </c>
      <c r="K281" t="s">
        <v>241</v>
      </c>
      <c r="L281" t="s">
        <v>241</v>
      </c>
    </row>
    <row r="282" spans="1:14" x14ac:dyDescent="0.25">
      <c r="A282" t="s">
        <v>15</v>
      </c>
      <c r="B282" s="10" t="s">
        <v>408</v>
      </c>
      <c r="C282" t="s">
        <v>239</v>
      </c>
      <c r="D282" s="10" t="s">
        <v>240</v>
      </c>
      <c r="E282" t="s">
        <v>398</v>
      </c>
      <c r="F282" s="10" t="s">
        <v>399</v>
      </c>
      <c r="G282">
        <v>598444887.20000005</v>
      </c>
      <c r="H282">
        <v>290588107.69999999</v>
      </c>
      <c r="I282">
        <v>690576838.89999998</v>
      </c>
      <c r="J282">
        <v>962460018.89999998</v>
      </c>
      <c r="K282">
        <v>948385786.39999998</v>
      </c>
      <c r="L282">
        <v>637873014.79999995</v>
      </c>
    </row>
    <row r="283" spans="1:14" x14ac:dyDescent="0.25">
      <c r="A283" t="s">
        <v>15</v>
      </c>
      <c r="B283" s="10" t="s">
        <v>408</v>
      </c>
      <c r="C283" t="s">
        <v>239</v>
      </c>
      <c r="D283" s="10" t="s">
        <v>240</v>
      </c>
      <c r="E283" t="s">
        <v>400</v>
      </c>
      <c r="F283" s="10" t="s">
        <v>401</v>
      </c>
      <c r="G283" t="s">
        <v>241</v>
      </c>
      <c r="H283" t="s">
        <v>241</v>
      </c>
      <c r="I283" t="s">
        <v>241</v>
      </c>
      <c r="J283" t="s">
        <v>241</v>
      </c>
      <c r="K283" t="s">
        <v>241</v>
      </c>
      <c r="L283" t="s">
        <v>241</v>
      </c>
    </row>
    <row r="284" spans="1:14" x14ac:dyDescent="0.25">
      <c r="A284" t="s">
        <v>15</v>
      </c>
      <c r="B284" s="10" t="s">
        <v>408</v>
      </c>
      <c r="C284" t="s">
        <v>239</v>
      </c>
      <c r="D284" s="10" t="s">
        <v>240</v>
      </c>
      <c r="E284" t="s">
        <v>402</v>
      </c>
      <c r="F284" s="10" t="s">
        <v>403</v>
      </c>
      <c r="G284">
        <v>59348279.399999999</v>
      </c>
      <c r="H284">
        <v>50077000</v>
      </c>
      <c r="I284">
        <v>51563000</v>
      </c>
      <c r="J284">
        <v>14539000</v>
      </c>
      <c r="K284">
        <v>0</v>
      </c>
      <c r="L284">
        <v>0</v>
      </c>
    </row>
    <row r="285" spans="1:14" x14ac:dyDescent="0.25">
      <c r="A285" t="s">
        <v>15</v>
      </c>
      <c r="B285" s="10" t="s">
        <v>408</v>
      </c>
      <c r="C285" t="s">
        <v>239</v>
      </c>
      <c r="D285" s="10" t="s">
        <v>240</v>
      </c>
      <c r="E285" t="s">
        <v>242</v>
      </c>
      <c r="F285" s="10" t="s">
        <v>243</v>
      </c>
      <c r="G285" t="s">
        <v>241</v>
      </c>
      <c r="H285" t="s">
        <v>241</v>
      </c>
      <c r="I285" t="s">
        <v>241</v>
      </c>
      <c r="J285" t="s">
        <v>241</v>
      </c>
      <c r="K285" t="s">
        <v>241</v>
      </c>
      <c r="L285" t="s">
        <v>241</v>
      </c>
    </row>
    <row r="286" spans="1:14" x14ac:dyDescent="0.25">
      <c r="A286" t="s">
        <v>15</v>
      </c>
      <c r="B286" s="10" t="s">
        <v>408</v>
      </c>
      <c r="C286" t="s">
        <v>239</v>
      </c>
      <c r="D286" s="10" t="s">
        <v>240</v>
      </c>
      <c r="E286" t="s">
        <v>244</v>
      </c>
      <c r="F286" s="10" t="s">
        <v>245</v>
      </c>
      <c r="G286" t="s">
        <v>241</v>
      </c>
      <c r="H286" t="s">
        <v>241</v>
      </c>
      <c r="I286" t="s">
        <v>241</v>
      </c>
      <c r="J286" t="s">
        <v>241</v>
      </c>
      <c r="K286" t="s">
        <v>241</v>
      </c>
      <c r="L286" t="s">
        <v>241</v>
      </c>
    </row>
    <row r="287" spans="1:14" x14ac:dyDescent="0.25">
      <c r="A287" t="s">
        <v>15</v>
      </c>
      <c r="B287" s="10" t="s">
        <v>408</v>
      </c>
      <c r="C287" t="s">
        <v>239</v>
      </c>
      <c r="D287" s="10" t="s">
        <v>240</v>
      </c>
      <c r="E287" t="s">
        <v>246</v>
      </c>
      <c r="F287" s="10" t="s">
        <v>247</v>
      </c>
      <c r="G287">
        <v>2214410345.8000002</v>
      </c>
      <c r="H287">
        <v>1546776148.3</v>
      </c>
      <c r="I287">
        <v>4573512029.8000002</v>
      </c>
      <c r="J287">
        <v>2917597329</v>
      </c>
      <c r="K287">
        <v>4670427815.3999996</v>
      </c>
      <c r="L287">
        <v>7230202497.5</v>
      </c>
    </row>
    <row r="288" spans="1:14" x14ac:dyDescent="0.25">
      <c r="A288" t="s">
        <v>15</v>
      </c>
      <c r="B288" s="10" t="s">
        <v>408</v>
      </c>
      <c r="C288" t="s">
        <v>239</v>
      </c>
      <c r="D288" s="10" t="s">
        <v>240</v>
      </c>
      <c r="E288" t="s">
        <v>248</v>
      </c>
      <c r="F288" s="10" t="s">
        <v>249</v>
      </c>
      <c r="G288">
        <v>644164279.39999998</v>
      </c>
      <c r="H288">
        <v>850077000</v>
      </c>
      <c r="I288">
        <v>551563000</v>
      </c>
      <c r="J288">
        <v>814539000</v>
      </c>
      <c r="K288">
        <v>0</v>
      </c>
      <c r="L288">
        <v>0</v>
      </c>
    </row>
    <row r="289" spans="1:14" x14ac:dyDescent="0.25">
      <c r="A289" t="s">
        <v>15</v>
      </c>
      <c r="B289" s="10" t="s">
        <v>408</v>
      </c>
      <c r="C289" t="s">
        <v>250</v>
      </c>
      <c r="D289" s="10" t="s">
        <v>251</v>
      </c>
      <c r="E289" t="s">
        <v>396</v>
      </c>
      <c r="F289" s="10" t="s">
        <v>397</v>
      </c>
      <c r="G289">
        <v>141599704.30000001</v>
      </c>
      <c r="H289">
        <v>140930866.5</v>
      </c>
      <c r="I289">
        <v>190789385.69999999</v>
      </c>
      <c r="J289">
        <v>434618511</v>
      </c>
      <c r="K289">
        <v>528000000</v>
      </c>
      <c r="L289">
        <v>393000000</v>
      </c>
    </row>
    <row r="290" spans="1:14" x14ac:dyDescent="0.25">
      <c r="A290" t="s">
        <v>15</v>
      </c>
      <c r="B290" s="10" t="s">
        <v>408</v>
      </c>
      <c r="C290" t="s">
        <v>250</v>
      </c>
      <c r="D290" s="10" t="s">
        <v>251</v>
      </c>
      <c r="E290" t="s">
        <v>398</v>
      </c>
      <c r="F290" s="10" t="s">
        <v>399</v>
      </c>
      <c r="G290">
        <v>718420659.20000005</v>
      </c>
      <c r="H290">
        <v>568147952.5</v>
      </c>
      <c r="I290">
        <v>1308427596.5</v>
      </c>
      <c r="J290">
        <v>1581543765.2</v>
      </c>
      <c r="K290">
        <v>1794819187.3</v>
      </c>
      <c r="L290">
        <v>1186180935.5</v>
      </c>
    </row>
    <row r="291" spans="1:14" x14ac:dyDescent="0.25">
      <c r="A291" t="s">
        <v>15</v>
      </c>
      <c r="B291" s="10" t="s">
        <v>408</v>
      </c>
      <c r="C291" t="s">
        <v>250</v>
      </c>
      <c r="D291" s="10" t="s">
        <v>251</v>
      </c>
      <c r="E291" t="s">
        <v>400</v>
      </c>
      <c r="F291" s="10" t="s">
        <v>401</v>
      </c>
      <c r="G291">
        <v>498296773.60000002</v>
      </c>
      <c r="H291">
        <v>489239371.19999999</v>
      </c>
      <c r="I291">
        <v>541318527</v>
      </c>
      <c r="J291">
        <v>1106002053.3</v>
      </c>
      <c r="K291">
        <v>1284193172.7</v>
      </c>
      <c r="L291">
        <v>1276021214.9000001</v>
      </c>
    </row>
    <row r="292" spans="1:14" x14ac:dyDescent="0.25">
      <c r="A292" t="s">
        <v>15</v>
      </c>
      <c r="B292" s="10" t="s">
        <v>408</v>
      </c>
      <c r="C292" t="s">
        <v>250</v>
      </c>
      <c r="D292" s="10" t="s">
        <v>251</v>
      </c>
      <c r="E292" t="s">
        <v>402</v>
      </c>
      <c r="F292" s="10" t="s">
        <v>403</v>
      </c>
      <c r="G292">
        <v>484084829</v>
      </c>
      <c r="H292">
        <v>683914568.70000005</v>
      </c>
      <c r="I292">
        <v>810946000</v>
      </c>
      <c r="J292">
        <v>685913000</v>
      </c>
      <c r="K292">
        <v>602896000</v>
      </c>
      <c r="L292">
        <v>553122000</v>
      </c>
    </row>
    <row r="293" spans="1:14" x14ac:dyDescent="0.25">
      <c r="A293" t="s">
        <v>15</v>
      </c>
      <c r="B293" s="10" t="s">
        <v>408</v>
      </c>
      <c r="C293" t="s">
        <v>250</v>
      </c>
      <c r="D293" s="10" t="s">
        <v>251</v>
      </c>
      <c r="E293" t="s">
        <v>242</v>
      </c>
      <c r="F293" s="10" t="s">
        <v>243</v>
      </c>
      <c r="G293">
        <v>1107133158.4000001</v>
      </c>
      <c r="H293">
        <v>1186170381.8</v>
      </c>
      <c r="I293">
        <v>1222320196.9000001</v>
      </c>
      <c r="J293">
        <v>1859755112.7</v>
      </c>
      <c r="K293">
        <v>2111600965.4000001</v>
      </c>
      <c r="L293">
        <v>1322312408.9000001</v>
      </c>
    </row>
    <row r="294" spans="1:14" x14ac:dyDescent="0.25">
      <c r="A294" t="s">
        <v>15</v>
      </c>
      <c r="B294" s="10" t="s">
        <v>408</v>
      </c>
      <c r="C294" t="s">
        <v>250</v>
      </c>
      <c r="D294" s="10" t="s">
        <v>251</v>
      </c>
      <c r="E294" t="s">
        <v>244</v>
      </c>
      <c r="F294" s="10" t="s">
        <v>245</v>
      </c>
      <c r="G294">
        <v>3015328198.5</v>
      </c>
      <c r="H294">
        <v>2510908273.5999999</v>
      </c>
      <c r="I294">
        <v>2160100402.9000001</v>
      </c>
      <c r="J294">
        <v>2926674353.0999999</v>
      </c>
      <c r="K294">
        <v>3831152383</v>
      </c>
      <c r="L294">
        <v>3860547133.3000002</v>
      </c>
    </row>
    <row r="295" spans="1:14" x14ac:dyDescent="0.25">
      <c r="A295" t="s">
        <v>15</v>
      </c>
      <c r="B295" s="10" t="s">
        <v>408</v>
      </c>
      <c r="C295" t="s">
        <v>250</v>
      </c>
      <c r="D295" s="10" t="s">
        <v>251</v>
      </c>
      <c r="E295" t="s">
        <v>246</v>
      </c>
      <c r="F295" s="10" t="s">
        <v>247</v>
      </c>
      <c r="G295">
        <v>2705056098.6999998</v>
      </c>
      <c r="H295">
        <v>2855738379.3000002</v>
      </c>
      <c r="I295">
        <v>6465843246.8000002</v>
      </c>
      <c r="J295">
        <v>6567932474.3999996</v>
      </c>
      <c r="K295">
        <v>12713438406.6</v>
      </c>
      <c r="L295">
        <v>11040279365.700001</v>
      </c>
    </row>
    <row r="296" spans="1:14" x14ac:dyDescent="0.25">
      <c r="A296" t="s">
        <v>15</v>
      </c>
      <c r="B296" s="10" t="s">
        <v>408</v>
      </c>
      <c r="C296" t="s">
        <v>250</v>
      </c>
      <c r="D296" s="10" t="s">
        <v>251</v>
      </c>
      <c r="E296" t="s">
        <v>248</v>
      </c>
      <c r="F296" s="10" t="s">
        <v>249</v>
      </c>
      <c r="G296">
        <v>2574476067.0999999</v>
      </c>
      <c r="H296">
        <v>4369104473.3999996</v>
      </c>
      <c r="I296">
        <v>5141822000</v>
      </c>
      <c r="J296">
        <v>2341627000</v>
      </c>
      <c r="K296">
        <v>1740736238.0999999</v>
      </c>
      <c r="L296">
        <v>1185477238.0999999</v>
      </c>
    </row>
    <row r="297" spans="1:14" x14ac:dyDescent="0.25">
      <c r="B297" s="10"/>
      <c r="D297" s="10"/>
      <c r="F297" s="10"/>
    </row>
    <row r="298" spans="1:14" x14ac:dyDescent="0.25">
      <c r="B298" s="10"/>
      <c r="D298" s="10"/>
      <c r="F298" s="11" t="s">
        <v>404</v>
      </c>
    </row>
    <row r="299" spans="1:14" x14ac:dyDescent="0.25">
      <c r="B299" s="10"/>
      <c r="D299" s="10"/>
      <c r="F299" s="10" t="s">
        <v>266</v>
      </c>
      <c r="G299">
        <f>(G293+G294)/1000000000</f>
        <v>4.1224613568999997</v>
      </c>
      <c r="H299">
        <f t="shared" ref="H299:L299" si="90">(H293+H294)/1000000000</f>
        <v>3.6970786553999995</v>
      </c>
      <c r="I299">
        <f t="shared" si="90"/>
        <v>3.3824205998000001</v>
      </c>
      <c r="J299">
        <f t="shared" si="90"/>
        <v>4.7864294658000004</v>
      </c>
      <c r="K299">
        <f t="shared" si="90"/>
        <v>5.9427533483999992</v>
      </c>
      <c r="L299">
        <f t="shared" si="90"/>
        <v>5.182859542200001</v>
      </c>
      <c r="M299">
        <f>SUM(G299:L299)</f>
        <v>27.114002968500003</v>
      </c>
      <c r="N299" s="3">
        <f>M299/M303</f>
        <v>0.31231741294159809</v>
      </c>
    </row>
    <row r="300" spans="1:14" x14ac:dyDescent="0.25">
      <c r="B300" s="10"/>
      <c r="D300" s="10"/>
      <c r="F300" s="10" t="s">
        <v>405</v>
      </c>
      <c r="G300">
        <f>(G295-G287)/1000000000</f>
        <v>0.49064575289999962</v>
      </c>
      <c r="H300">
        <f t="shared" ref="H300:L300" si="91">(H295-H287)/1000000000</f>
        <v>1.3089622310000002</v>
      </c>
      <c r="I300">
        <f t="shared" si="91"/>
        <v>1.892331217</v>
      </c>
      <c r="J300">
        <f t="shared" si="91"/>
        <v>3.6503351453999997</v>
      </c>
      <c r="K300">
        <f t="shared" si="91"/>
        <v>8.0430105912000016</v>
      </c>
      <c r="L300">
        <f t="shared" si="91"/>
        <v>3.8100768682000008</v>
      </c>
      <c r="M300">
        <f t="shared" ref="M300:M302" si="92">SUM(G300:L300)</f>
        <v>19.195361805700003</v>
      </c>
      <c r="N300" s="3">
        <f>M300/M303</f>
        <v>0.22110515170330988</v>
      </c>
    </row>
    <row r="301" spans="1:14" x14ac:dyDescent="0.25">
      <c r="B301" s="10"/>
      <c r="D301" s="10"/>
      <c r="F301" s="10" t="s">
        <v>267</v>
      </c>
      <c r="G301">
        <f>(G287+G288)/1000000000</f>
        <v>2.8585746252000002</v>
      </c>
      <c r="H301">
        <f t="shared" ref="H301:L301" si="93">(H287+H288)/1000000000</f>
        <v>2.3968531483000004</v>
      </c>
      <c r="I301">
        <f t="shared" si="93"/>
        <v>5.1250750298000005</v>
      </c>
      <c r="J301">
        <f t="shared" si="93"/>
        <v>3.7321363289999998</v>
      </c>
      <c r="K301">
        <f t="shared" si="93"/>
        <v>4.6704278153999992</v>
      </c>
      <c r="L301">
        <f t="shared" si="93"/>
        <v>7.2302024974999997</v>
      </c>
      <c r="M301">
        <f t="shared" si="92"/>
        <v>26.013269445199999</v>
      </c>
      <c r="N301" s="3">
        <f>M301/M303</f>
        <v>0.29963842021837178</v>
      </c>
    </row>
    <row r="302" spans="1:14" x14ac:dyDescent="0.25">
      <c r="B302" s="10"/>
      <c r="D302" s="10"/>
      <c r="F302" s="10" t="s">
        <v>406</v>
      </c>
      <c r="G302">
        <f>(G296-G288)/1000000000</f>
        <v>1.9303117876999998</v>
      </c>
      <c r="H302">
        <f t="shared" ref="H302:L302" si="94">(H296-H288)/1000000000</f>
        <v>3.5190274733999996</v>
      </c>
      <c r="I302">
        <f t="shared" si="94"/>
        <v>4.5902589999999996</v>
      </c>
      <c r="J302">
        <f t="shared" si="94"/>
        <v>1.527088</v>
      </c>
      <c r="K302">
        <f t="shared" si="94"/>
        <v>1.7407362381</v>
      </c>
      <c r="L302">
        <f t="shared" si="94"/>
        <v>1.1854772380999998</v>
      </c>
      <c r="M302">
        <f t="shared" si="92"/>
        <v>14.4928997373</v>
      </c>
      <c r="N302" s="3">
        <f>M302/M303</f>
        <v>0.16693901513672035</v>
      </c>
    </row>
    <row r="303" spans="1:14" x14ac:dyDescent="0.25">
      <c r="B303" s="10"/>
      <c r="D303" s="10"/>
      <c r="F303" s="10"/>
      <c r="M303">
        <f>SUM(M299:M302)</f>
        <v>86.815533956699994</v>
      </c>
    </row>
    <row r="304" spans="1:14" x14ac:dyDescent="0.25">
      <c r="B304" s="10"/>
      <c r="D304" s="10"/>
      <c r="F304" s="10"/>
    </row>
    <row r="305" spans="1:14" x14ac:dyDescent="0.25">
      <c r="B305" s="10"/>
      <c r="D305" s="10"/>
      <c r="F305" s="11" t="s">
        <v>407</v>
      </c>
    </row>
    <row r="306" spans="1:14" x14ac:dyDescent="0.25">
      <c r="B306" s="10"/>
      <c r="D306" s="10"/>
      <c r="F306" s="10" t="s">
        <v>266</v>
      </c>
      <c r="G306">
        <f>(G289+G291)/1000000000</f>
        <v>0.63989647790000015</v>
      </c>
      <c r="H306">
        <f t="shared" ref="H306:L306" si="95">(H289+H291)/1000000000</f>
        <v>0.63017023770000002</v>
      </c>
      <c r="I306">
        <f t="shared" si="95"/>
        <v>0.73210791270000009</v>
      </c>
      <c r="J306">
        <f t="shared" si="95"/>
        <v>1.5406205642999999</v>
      </c>
      <c r="K306">
        <f t="shared" si="95"/>
        <v>1.8121931727</v>
      </c>
      <c r="L306">
        <f t="shared" si="95"/>
        <v>1.6690212149000001</v>
      </c>
      <c r="M306">
        <f>SUM(G306:L306)</f>
        <v>7.0240095801999995</v>
      </c>
      <c r="N306" s="3">
        <f>M306/M310</f>
        <v>0.39017016658134795</v>
      </c>
    </row>
    <row r="307" spans="1:14" x14ac:dyDescent="0.25">
      <c r="B307" s="10"/>
      <c r="D307" s="10"/>
      <c r="F307" s="10" t="s">
        <v>405</v>
      </c>
      <c r="G307">
        <f>(G290-G282)/1000000000</f>
        <v>0.11997577199999999</v>
      </c>
      <c r="H307">
        <f t="shared" ref="H307:L307" si="96">(H290-H282)/1000000000</f>
        <v>0.27755984480000001</v>
      </c>
      <c r="I307">
        <f t="shared" si="96"/>
        <v>0.61785075760000008</v>
      </c>
      <c r="J307">
        <f t="shared" si="96"/>
        <v>0.61908374630000007</v>
      </c>
      <c r="K307">
        <f t="shared" si="96"/>
        <v>0.84643340089999997</v>
      </c>
      <c r="L307">
        <f t="shared" si="96"/>
        <v>0.54830792070000001</v>
      </c>
      <c r="M307">
        <f t="shared" ref="M307:M309" si="97">SUM(G307:L307)</f>
        <v>3.0292114423000003</v>
      </c>
      <c r="N307" s="3">
        <f>M307/M310</f>
        <v>0.1682668452480475</v>
      </c>
    </row>
    <row r="308" spans="1:14" x14ac:dyDescent="0.25">
      <c r="B308" s="10"/>
      <c r="D308" s="10"/>
      <c r="F308" s="10" t="s">
        <v>267</v>
      </c>
      <c r="G308">
        <f>(G282+G284)/1000000000</f>
        <v>0.65779316659999998</v>
      </c>
      <c r="H308">
        <f t="shared" ref="H308:L308" si="98">(H282+H284)/1000000000</f>
        <v>0.34066510769999997</v>
      </c>
      <c r="I308">
        <f t="shared" si="98"/>
        <v>0.74213983890000002</v>
      </c>
      <c r="J308">
        <f t="shared" si="98"/>
        <v>0.97699901889999996</v>
      </c>
      <c r="K308">
        <f t="shared" si="98"/>
        <v>0.94838578639999993</v>
      </c>
      <c r="L308">
        <f t="shared" si="98"/>
        <v>0.63787301479999992</v>
      </c>
      <c r="M308">
        <f t="shared" si="97"/>
        <v>4.3038559332999995</v>
      </c>
      <c r="N308" s="3">
        <f>M308/M310</f>
        <v>0.23907088497877158</v>
      </c>
    </row>
    <row r="309" spans="1:14" x14ac:dyDescent="0.25">
      <c r="B309" s="10"/>
      <c r="D309" s="10"/>
      <c r="F309" s="10" t="s">
        <v>406</v>
      </c>
      <c r="G309">
        <f>(G292-G284)/1000000000</f>
        <v>0.42473654960000001</v>
      </c>
      <c r="H309">
        <f t="shared" ref="H309:L309" si="99">(H292-H284)/1000000000</f>
        <v>0.63383756870000008</v>
      </c>
      <c r="I309">
        <f t="shared" si="99"/>
        <v>0.75938300000000003</v>
      </c>
      <c r="J309">
        <f t="shared" si="99"/>
        <v>0.67137400000000003</v>
      </c>
      <c r="K309">
        <f t="shared" si="99"/>
        <v>0.60289599999999999</v>
      </c>
      <c r="L309">
        <f t="shared" si="99"/>
        <v>0.553122</v>
      </c>
      <c r="M309">
        <f t="shared" si="97"/>
        <v>3.6453491183000004</v>
      </c>
      <c r="N309" s="3">
        <f>M309/M310</f>
        <v>0.20249210319183289</v>
      </c>
    </row>
    <row r="310" spans="1:14" x14ac:dyDescent="0.25">
      <c r="B310" s="10"/>
      <c r="D310" s="10"/>
      <c r="F310" s="10"/>
      <c r="M310">
        <f>SUM(M306:M309)</f>
        <v>18.002426074100001</v>
      </c>
    </row>
    <row r="311" spans="1:14" x14ac:dyDescent="0.25">
      <c r="B311" s="10"/>
      <c r="D311" s="10"/>
      <c r="F311" s="10"/>
    </row>
    <row r="312" spans="1:14" x14ac:dyDescent="0.25">
      <c r="A312" t="s">
        <v>16</v>
      </c>
      <c r="B312" s="10" t="s">
        <v>259</v>
      </c>
      <c r="C312" t="s">
        <v>239</v>
      </c>
      <c r="D312" s="10" t="s">
        <v>240</v>
      </c>
      <c r="E312" t="s">
        <v>396</v>
      </c>
      <c r="F312" s="10" t="s">
        <v>397</v>
      </c>
      <c r="G312" t="s">
        <v>241</v>
      </c>
      <c r="H312" t="s">
        <v>241</v>
      </c>
      <c r="I312" t="s">
        <v>241</v>
      </c>
      <c r="J312" t="s">
        <v>241</v>
      </c>
      <c r="K312" t="s">
        <v>241</v>
      </c>
      <c r="L312" t="s">
        <v>241</v>
      </c>
    </row>
    <row r="313" spans="1:14" x14ac:dyDescent="0.25">
      <c r="A313" t="s">
        <v>16</v>
      </c>
      <c r="B313" s="10" t="s">
        <v>259</v>
      </c>
      <c r="C313" t="s">
        <v>239</v>
      </c>
      <c r="D313" s="10" t="s">
        <v>240</v>
      </c>
      <c r="E313" t="s">
        <v>398</v>
      </c>
      <c r="F313" s="10" t="s">
        <v>399</v>
      </c>
      <c r="G313">
        <v>17781263.899999999</v>
      </c>
      <c r="H313">
        <v>10565313.699999999</v>
      </c>
      <c r="I313">
        <v>22828605.5</v>
      </c>
      <c r="J313">
        <v>23505887</v>
      </c>
      <c r="K313">
        <v>24420541.5</v>
      </c>
      <c r="L313">
        <v>23656831.100000001</v>
      </c>
    </row>
    <row r="314" spans="1:14" x14ac:dyDescent="0.25">
      <c r="A314" t="s">
        <v>16</v>
      </c>
      <c r="B314" s="10" t="s">
        <v>259</v>
      </c>
      <c r="C314" t="s">
        <v>239</v>
      </c>
      <c r="D314" s="10" t="s">
        <v>240</v>
      </c>
      <c r="E314" t="s">
        <v>400</v>
      </c>
      <c r="F314" s="10" t="s">
        <v>401</v>
      </c>
      <c r="G314" t="s">
        <v>241</v>
      </c>
      <c r="H314" t="s">
        <v>241</v>
      </c>
      <c r="I314" t="s">
        <v>241</v>
      </c>
      <c r="J314" t="s">
        <v>241</v>
      </c>
      <c r="K314" t="s">
        <v>241</v>
      </c>
      <c r="L314" t="s">
        <v>241</v>
      </c>
    </row>
    <row r="315" spans="1:14" x14ac:dyDescent="0.25">
      <c r="A315" t="s">
        <v>16</v>
      </c>
      <c r="B315" s="10" t="s">
        <v>259</v>
      </c>
      <c r="C315" t="s">
        <v>239</v>
      </c>
      <c r="D315" s="10" t="s">
        <v>240</v>
      </c>
      <c r="E315" t="s">
        <v>402</v>
      </c>
      <c r="F315" s="10" t="s">
        <v>403</v>
      </c>
      <c r="G315">
        <v>0</v>
      </c>
      <c r="H315">
        <v>0</v>
      </c>
      <c r="I315">
        <v>0</v>
      </c>
      <c r="J315">
        <v>0</v>
      </c>
      <c r="K315">
        <v>0</v>
      </c>
      <c r="L315">
        <v>0</v>
      </c>
    </row>
    <row r="316" spans="1:14" x14ac:dyDescent="0.25">
      <c r="A316" t="s">
        <v>16</v>
      </c>
      <c r="B316" s="10" t="s">
        <v>259</v>
      </c>
      <c r="C316" t="s">
        <v>239</v>
      </c>
      <c r="D316" s="10" t="s">
        <v>240</v>
      </c>
      <c r="E316" t="s">
        <v>242</v>
      </c>
      <c r="F316" s="10" t="s">
        <v>243</v>
      </c>
      <c r="G316" t="s">
        <v>241</v>
      </c>
      <c r="H316" t="s">
        <v>241</v>
      </c>
      <c r="I316" t="s">
        <v>241</v>
      </c>
      <c r="J316" t="s">
        <v>241</v>
      </c>
      <c r="K316" t="s">
        <v>241</v>
      </c>
      <c r="L316" t="s">
        <v>241</v>
      </c>
    </row>
    <row r="317" spans="1:14" x14ac:dyDescent="0.25">
      <c r="A317" t="s">
        <v>16</v>
      </c>
      <c r="B317" s="10" t="s">
        <v>259</v>
      </c>
      <c r="C317" t="s">
        <v>239</v>
      </c>
      <c r="D317" s="10" t="s">
        <v>240</v>
      </c>
      <c r="E317" t="s">
        <v>244</v>
      </c>
      <c r="F317" s="10" t="s">
        <v>245</v>
      </c>
      <c r="G317" t="s">
        <v>241</v>
      </c>
      <c r="H317" t="s">
        <v>241</v>
      </c>
      <c r="I317" t="s">
        <v>241</v>
      </c>
      <c r="J317" t="s">
        <v>241</v>
      </c>
      <c r="K317" t="s">
        <v>241</v>
      </c>
      <c r="L317" t="s">
        <v>241</v>
      </c>
    </row>
    <row r="318" spans="1:14" x14ac:dyDescent="0.25">
      <c r="A318" t="s">
        <v>16</v>
      </c>
      <c r="B318" s="10" t="s">
        <v>259</v>
      </c>
      <c r="C318" t="s">
        <v>239</v>
      </c>
      <c r="D318" s="10" t="s">
        <v>240</v>
      </c>
      <c r="E318" t="s">
        <v>246</v>
      </c>
      <c r="F318" s="10" t="s">
        <v>247</v>
      </c>
      <c r="G318">
        <v>52815403.100000001</v>
      </c>
      <c r="H318">
        <v>33212984.300000001</v>
      </c>
      <c r="I318">
        <v>80630291.099999994</v>
      </c>
      <c r="J318">
        <v>107602664.8</v>
      </c>
      <c r="K318">
        <v>113497217.40000001</v>
      </c>
      <c r="L318">
        <v>116405509.8</v>
      </c>
    </row>
    <row r="319" spans="1:14" x14ac:dyDescent="0.25">
      <c r="A319" t="s">
        <v>16</v>
      </c>
      <c r="B319" s="10" t="s">
        <v>259</v>
      </c>
      <c r="C319" t="s">
        <v>239</v>
      </c>
      <c r="D319" s="10" t="s">
        <v>240</v>
      </c>
      <c r="E319" t="s">
        <v>248</v>
      </c>
      <c r="F319" s="10" t="s">
        <v>249</v>
      </c>
      <c r="G319">
        <v>0</v>
      </c>
      <c r="H319">
        <v>0</v>
      </c>
      <c r="I319">
        <v>0</v>
      </c>
      <c r="J319">
        <v>0</v>
      </c>
      <c r="K319">
        <v>0</v>
      </c>
      <c r="L319">
        <v>0</v>
      </c>
    </row>
    <row r="320" spans="1:14" x14ac:dyDescent="0.25">
      <c r="A320" t="s">
        <v>16</v>
      </c>
      <c r="B320" s="10" t="s">
        <v>259</v>
      </c>
      <c r="C320" t="s">
        <v>250</v>
      </c>
      <c r="D320" s="10" t="s">
        <v>251</v>
      </c>
      <c r="E320" t="s">
        <v>396</v>
      </c>
      <c r="F320" s="10" t="s">
        <v>397</v>
      </c>
      <c r="G320">
        <v>0</v>
      </c>
      <c r="H320">
        <v>0</v>
      </c>
      <c r="I320">
        <v>0</v>
      </c>
      <c r="J320">
        <v>1751606.3999999985</v>
      </c>
      <c r="K320">
        <v>7100000</v>
      </c>
      <c r="L320">
        <v>15700000</v>
      </c>
    </row>
    <row r="321" spans="1:14" x14ac:dyDescent="0.25">
      <c r="A321" t="s">
        <v>16</v>
      </c>
      <c r="B321" s="10" t="s">
        <v>259</v>
      </c>
      <c r="C321" t="s">
        <v>250</v>
      </c>
      <c r="D321" s="10" t="s">
        <v>251</v>
      </c>
      <c r="E321" t="s">
        <v>398</v>
      </c>
      <c r="F321" s="10" t="s">
        <v>399</v>
      </c>
      <c r="G321">
        <v>23901997.199999999</v>
      </c>
      <c r="H321">
        <v>17416096.399999999</v>
      </c>
      <c r="I321">
        <v>33638239.600000001</v>
      </c>
      <c r="J321">
        <v>42386110.600000001</v>
      </c>
      <c r="K321">
        <v>152118713</v>
      </c>
      <c r="L321">
        <v>164038177.09999999</v>
      </c>
    </row>
    <row r="322" spans="1:14" x14ac:dyDescent="0.25">
      <c r="A322" t="s">
        <v>16</v>
      </c>
      <c r="B322" s="10" t="s">
        <v>259</v>
      </c>
      <c r="C322" t="s">
        <v>250</v>
      </c>
      <c r="D322" s="10" t="s">
        <v>251</v>
      </c>
      <c r="E322" t="s">
        <v>400</v>
      </c>
      <c r="F322" s="10" t="s">
        <v>401</v>
      </c>
      <c r="G322">
        <v>33015290.199999999</v>
      </c>
      <c r="H322">
        <v>30099492.5</v>
      </c>
      <c r="I322">
        <v>45362097.299999997</v>
      </c>
      <c r="J322">
        <v>134013687.7</v>
      </c>
      <c r="K322">
        <v>153124940.5</v>
      </c>
      <c r="L322">
        <v>154013891.09999999</v>
      </c>
    </row>
    <row r="323" spans="1:14" x14ac:dyDescent="0.25">
      <c r="A323" t="s">
        <v>16</v>
      </c>
      <c r="B323" s="10" t="s">
        <v>259</v>
      </c>
      <c r="C323" t="s">
        <v>250</v>
      </c>
      <c r="D323" s="10" t="s">
        <v>251</v>
      </c>
      <c r="E323" t="s">
        <v>402</v>
      </c>
      <c r="F323" s="10" t="s">
        <v>403</v>
      </c>
      <c r="G323">
        <v>86345473.700000003</v>
      </c>
      <c r="H323">
        <v>59146571.5</v>
      </c>
      <c r="I323">
        <v>51131298.600000001</v>
      </c>
      <c r="J323">
        <v>3343400.3</v>
      </c>
      <c r="K323">
        <v>45545915</v>
      </c>
      <c r="L323">
        <v>44931535</v>
      </c>
    </row>
    <row r="324" spans="1:14" x14ac:dyDescent="0.25">
      <c r="A324" t="s">
        <v>16</v>
      </c>
      <c r="B324" s="10" t="s">
        <v>259</v>
      </c>
      <c r="C324" t="s">
        <v>250</v>
      </c>
      <c r="D324" s="10" t="s">
        <v>251</v>
      </c>
      <c r="E324" t="s">
        <v>242</v>
      </c>
      <c r="F324" s="10" t="s">
        <v>243</v>
      </c>
      <c r="G324">
        <v>547475.4</v>
      </c>
      <c r="H324">
        <v>286337.7</v>
      </c>
      <c r="I324">
        <v>6655132.5</v>
      </c>
      <c r="J324">
        <v>21021945.199999999</v>
      </c>
      <c r="K324">
        <v>5791987.5</v>
      </c>
      <c r="L324">
        <v>41314031.200000003</v>
      </c>
    </row>
    <row r="325" spans="1:14" x14ac:dyDescent="0.25">
      <c r="A325" t="s">
        <v>16</v>
      </c>
      <c r="B325" s="10" t="s">
        <v>259</v>
      </c>
      <c r="C325" t="s">
        <v>250</v>
      </c>
      <c r="D325" s="10" t="s">
        <v>251</v>
      </c>
      <c r="E325" t="s">
        <v>244</v>
      </c>
      <c r="F325" s="10" t="s">
        <v>245</v>
      </c>
      <c r="G325">
        <v>112341935.3</v>
      </c>
      <c r="H325">
        <v>118574385</v>
      </c>
      <c r="I325">
        <v>157640274.69999999</v>
      </c>
      <c r="J325">
        <v>264051103.59999999</v>
      </c>
      <c r="K325">
        <v>348134985.80000001</v>
      </c>
      <c r="L325">
        <v>358217825</v>
      </c>
    </row>
    <row r="326" spans="1:14" x14ac:dyDescent="0.25">
      <c r="A326" t="s">
        <v>16</v>
      </c>
      <c r="B326" s="10" t="s">
        <v>259</v>
      </c>
      <c r="C326" t="s">
        <v>250</v>
      </c>
      <c r="D326" s="10" t="s">
        <v>251</v>
      </c>
      <c r="E326" t="s">
        <v>246</v>
      </c>
      <c r="F326" s="10" t="s">
        <v>247</v>
      </c>
      <c r="G326">
        <v>367817181</v>
      </c>
      <c r="H326">
        <v>41752814.299999997</v>
      </c>
      <c r="I326">
        <v>150120695.09999999</v>
      </c>
      <c r="J326">
        <v>196903052</v>
      </c>
      <c r="K326">
        <v>336583605.89999998</v>
      </c>
      <c r="L326">
        <v>380043922.69999999</v>
      </c>
    </row>
    <row r="327" spans="1:14" x14ac:dyDescent="0.25">
      <c r="A327" t="s">
        <v>16</v>
      </c>
      <c r="B327" s="10" t="s">
        <v>259</v>
      </c>
      <c r="C327" t="s">
        <v>250</v>
      </c>
      <c r="D327" s="10" t="s">
        <v>251</v>
      </c>
      <c r="E327" t="s">
        <v>248</v>
      </c>
      <c r="F327" s="10" t="s">
        <v>249</v>
      </c>
      <c r="G327">
        <v>508358122.60000002</v>
      </c>
      <c r="H327">
        <v>484165162</v>
      </c>
      <c r="I327">
        <v>61607898.899999999</v>
      </c>
      <c r="J327">
        <v>14405167.9</v>
      </c>
      <c r="K327">
        <v>57287424</v>
      </c>
      <c r="L327">
        <v>56673044</v>
      </c>
    </row>
    <row r="328" spans="1:14" x14ac:dyDescent="0.25">
      <c r="B328" s="10"/>
      <c r="D328" s="10"/>
      <c r="F328" s="10"/>
    </row>
    <row r="329" spans="1:14" x14ac:dyDescent="0.25">
      <c r="B329" s="10"/>
      <c r="D329" s="10"/>
      <c r="F329" s="11" t="s">
        <v>404</v>
      </c>
    </row>
    <row r="330" spans="1:14" x14ac:dyDescent="0.25">
      <c r="B330" s="10"/>
      <c r="D330" s="10"/>
      <c r="F330" s="10" t="s">
        <v>266</v>
      </c>
      <c r="G330">
        <f>(G324+G325)/1000000000</f>
        <v>0.1128894107</v>
      </c>
      <c r="H330">
        <f t="shared" ref="H330:L330" si="100">(H324+H325)/1000000000</f>
        <v>0.1188607227</v>
      </c>
      <c r="I330">
        <f t="shared" si="100"/>
        <v>0.16429540719999999</v>
      </c>
      <c r="J330">
        <f t="shared" si="100"/>
        <v>0.28507304880000001</v>
      </c>
      <c r="K330">
        <f t="shared" si="100"/>
        <v>0.3539269733</v>
      </c>
      <c r="L330">
        <f t="shared" si="100"/>
        <v>0.39953185619999998</v>
      </c>
      <c r="M330">
        <f>SUM(G330:L330)</f>
        <v>1.4345774189</v>
      </c>
      <c r="N330" s="3">
        <f>M330/M334</f>
        <v>0.35072708454395002</v>
      </c>
    </row>
    <row r="331" spans="1:14" x14ac:dyDescent="0.25">
      <c r="B331" s="10"/>
      <c r="D331" s="10"/>
      <c r="F331" s="10" t="s">
        <v>405</v>
      </c>
      <c r="G331">
        <f>(G326-G318)/1000000000</f>
        <v>0.3150017779</v>
      </c>
      <c r="H331">
        <f t="shared" ref="H331:L331" si="101">(H326-H318)/1000000000</f>
        <v>8.5398299999999965E-3</v>
      </c>
      <c r="I331">
        <f t="shared" si="101"/>
        <v>6.9490404000000006E-2</v>
      </c>
      <c r="J331">
        <f t="shared" si="101"/>
        <v>8.9300387199999998E-2</v>
      </c>
      <c r="K331">
        <f t="shared" si="101"/>
        <v>0.22308638849999998</v>
      </c>
      <c r="L331">
        <f t="shared" si="101"/>
        <v>0.26363841289999995</v>
      </c>
      <c r="M331">
        <f t="shared" ref="M331:M333" si="102">SUM(G331:L331)</f>
        <v>0.96905720049999999</v>
      </c>
      <c r="N331" s="3">
        <f>M331/M334</f>
        <v>0.23691618326760977</v>
      </c>
    </row>
    <row r="332" spans="1:14" x14ac:dyDescent="0.25">
      <c r="B332" s="10"/>
      <c r="D332" s="10"/>
      <c r="F332" s="10" t="s">
        <v>267</v>
      </c>
      <c r="G332">
        <f>(G318+G319)/1000000000</f>
        <v>5.2815403099999998E-2</v>
      </c>
      <c r="H332">
        <f t="shared" ref="H332:L332" si="103">(H318+H319)/1000000000</f>
        <v>3.3212984299999998E-2</v>
      </c>
      <c r="I332">
        <f t="shared" si="103"/>
        <v>8.0630291099999987E-2</v>
      </c>
      <c r="J332">
        <f t="shared" si="103"/>
        <v>0.1076026648</v>
      </c>
      <c r="K332">
        <f t="shared" si="103"/>
        <v>0.1134972174</v>
      </c>
      <c r="L332">
        <f t="shared" si="103"/>
        <v>0.1164055098</v>
      </c>
      <c r="M332">
        <f t="shared" si="102"/>
        <v>0.50416407050000001</v>
      </c>
      <c r="N332" s="3">
        <f>M332/M334</f>
        <v>0.12325859326146366</v>
      </c>
    </row>
    <row r="333" spans="1:14" x14ac:dyDescent="0.25">
      <c r="B333" s="10"/>
      <c r="D333" s="10"/>
      <c r="F333" s="10" t="s">
        <v>406</v>
      </c>
      <c r="G333">
        <f>(G327-G319)/1000000000</f>
        <v>0.50835812260000002</v>
      </c>
      <c r="H333">
        <f t="shared" ref="H333:L333" si="104">(H327-H319)/1000000000</f>
        <v>0.48416516199999998</v>
      </c>
      <c r="I333">
        <f t="shared" si="104"/>
        <v>6.1607898899999999E-2</v>
      </c>
      <c r="J333">
        <f t="shared" si="104"/>
        <v>1.44051679E-2</v>
      </c>
      <c r="K333">
        <f t="shared" si="104"/>
        <v>5.7287424000000003E-2</v>
      </c>
      <c r="L333">
        <f t="shared" si="104"/>
        <v>5.6673043999999999E-2</v>
      </c>
      <c r="M333">
        <f t="shared" si="102"/>
        <v>1.1824968194000001</v>
      </c>
      <c r="N333" s="3">
        <f>M333/M334</f>
        <v>0.28909813892697667</v>
      </c>
    </row>
    <row r="334" spans="1:14" x14ac:dyDescent="0.25">
      <c r="B334" s="10"/>
      <c r="D334" s="10"/>
      <c r="F334" s="10"/>
      <c r="M334">
        <f>SUM(M330:M333)</f>
        <v>4.0902955092999997</v>
      </c>
    </row>
    <row r="335" spans="1:14" x14ac:dyDescent="0.25">
      <c r="B335" s="10"/>
      <c r="D335" s="10"/>
      <c r="F335" s="10"/>
    </row>
    <row r="336" spans="1:14" x14ac:dyDescent="0.25">
      <c r="B336" s="10"/>
      <c r="D336" s="10"/>
      <c r="F336" s="11" t="s">
        <v>407</v>
      </c>
    </row>
    <row r="337" spans="1:14" x14ac:dyDescent="0.25">
      <c r="B337" s="10"/>
      <c r="D337" s="10"/>
      <c r="F337" s="10" t="s">
        <v>266</v>
      </c>
      <c r="G337">
        <f>(G320+G322)/1000000000</f>
        <v>3.3015290199999998E-2</v>
      </c>
      <c r="H337">
        <f t="shared" ref="H337:L337" si="105">(H320+H322)/1000000000</f>
        <v>3.0099492500000002E-2</v>
      </c>
      <c r="I337">
        <f t="shared" si="105"/>
        <v>4.5362097299999994E-2</v>
      </c>
      <c r="J337">
        <f t="shared" si="105"/>
        <v>0.13576529409999999</v>
      </c>
      <c r="K337">
        <f t="shared" si="105"/>
        <v>0.1602249405</v>
      </c>
      <c r="L337">
        <f t="shared" si="105"/>
        <v>0.16971389109999999</v>
      </c>
      <c r="M337">
        <f>SUM(G337:L337)</f>
        <v>0.57418100569999997</v>
      </c>
      <c r="N337" s="3">
        <f>M337/M341</f>
        <v>0.44231581084399618</v>
      </c>
    </row>
    <row r="338" spans="1:14" x14ac:dyDescent="0.25">
      <c r="B338" s="10"/>
      <c r="D338" s="10"/>
      <c r="F338" s="10" t="s">
        <v>405</v>
      </c>
      <c r="G338">
        <f>(G321-G313)/1000000000</f>
        <v>6.1207333000000011E-3</v>
      </c>
      <c r="H338">
        <f t="shared" ref="H338:L338" si="106">(H321-H313)/1000000000</f>
        <v>6.8507826999999995E-3</v>
      </c>
      <c r="I338">
        <f t="shared" si="106"/>
        <v>1.0809634100000002E-2</v>
      </c>
      <c r="J338">
        <f t="shared" si="106"/>
        <v>1.8880223600000003E-2</v>
      </c>
      <c r="K338">
        <f t="shared" si="106"/>
        <v>0.12769817150000001</v>
      </c>
      <c r="L338">
        <f t="shared" si="106"/>
        <v>0.14038134599999999</v>
      </c>
      <c r="M338">
        <f t="shared" ref="M338:M340" si="107">SUM(G338:L338)</f>
        <v>0.31074089120000004</v>
      </c>
      <c r="N338" s="3">
        <f>M338/M341</f>
        <v>0.23937679562553671</v>
      </c>
    </row>
    <row r="339" spans="1:14" x14ac:dyDescent="0.25">
      <c r="B339" s="10"/>
      <c r="D339" s="10"/>
      <c r="F339" s="10" t="s">
        <v>267</v>
      </c>
      <c r="G339">
        <f>(G313+G315)/1000000000</f>
        <v>1.77812639E-2</v>
      </c>
      <c r="H339">
        <f t="shared" ref="H339:L339" si="108">(H313+H315)/1000000000</f>
        <v>1.0565313699999999E-2</v>
      </c>
      <c r="I339">
        <f t="shared" si="108"/>
        <v>2.2828605500000002E-2</v>
      </c>
      <c r="J339">
        <f t="shared" si="108"/>
        <v>2.3505887E-2</v>
      </c>
      <c r="K339">
        <f t="shared" si="108"/>
        <v>2.44205415E-2</v>
      </c>
      <c r="L339">
        <f t="shared" si="108"/>
        <v>2.3656831100000001E-2</v>
      </c>
      <c r="M339">
        <f t="shared" si="107"/>
        <v>0.1227584427</v>
      </c>
      <c r="N339" s="3">
        <f>M339/M341</f>
        <v>9.4565998494848411E-2</v>
      </c>
    </row>
    <row r="340" spans="1:14" x14ac:dyDescent="0.25">
      <c r="B340" s="10"/>
      <c r="D340" s="10"/>
      <c r="F340" s="10" t="s">
        <v>406</v>
      </c>
      <c r="G340">
        <f>(G323-G315)/1000000000</f>
        <v>8.6345473700000008E-2</v>
      </c>
      <c r="H340">
        <f t="shared" ref="H340:L340" si="109">(H323-H315)/1000000000</f>
        <v>5.9146571500000002E-2</v>
      </c>
      <c r="I340">
        <f t="shared" si="109"/>
        <v>5.11312986E-2</v>
      </c>
      <c r="J340">
        <f t="shared" si="109"/>
        <v>3.3434002999999999E-3</v>
      </c>
      <c r="K340">
        <f t="shared" si="109"/>
        <v>4.5545914999999999E-2</v>
      </c>
      <c r="L340">
        <f t="shared" si="109"/>
        <v>4.4931535000000002E-2</v>
      </c>
      <c r="M340">
        <f t="shared" si="107"/>
        <v>0.2904441941</v>
      </c>
      <c r="N340" s="3">
        <f>M340/M341</f>
        <v>0.22374139503561868</v>
      </c>
    </row>
    <row r="341" spans="1:14" x14ac:dyDescent="0.25">
      <c r="B341" s="10"/>
      <c r="D341" s="10"/>
      <c r="F341" s="10"/>
      <c r="M341">
        <f>SUM(M337:M340)</f>
        <v>1.2981245337</v>
      </c>
    </row>
    <row r="342" spans="1:14" x14ac:dyDescent="0.25">
      <c r="B342" s="10"/>
      <c r="D342" s="10"/>
      <c r="F342" s="10"/>
    </row>
    <row r="343" spans="1:14" x14ac:dyDescent="0.25">
      <c r="A343" t="s">
        <v>60</v>
      </c>
      <c r="B343" s="10" t="s">
        <v>260</v>
      </c>
      <c r="C343" t="s">
        <v>239</v>
      </c>
      <c r="D343" s="10" t="s">
        <v>240</v>
      </c>
      <c r="E343" t="s">
        <v>396</v>
      </c>
      <c r="F343" s="10" t="s">
        <v>397</v>
      </c>
      <c r="G343">
        <v>0</v>
      </c>
      <c r="H343">
        <v>0</v>
      </c>
      <c r="I343">
        <v>0</v>
      </c>
      <c r="J343">
        <v>0</v>
      </c>
      <c r="K343">
        <v>0</v>
      </c>
      <c r="L343">
        <v>0</v>
      </c>
    </row>
    <row r="344" spans="1:14" x14ac:dyDescent="0.25">
      <c r="A344" t="s">
        <v>60</v>
      </c>
      <c r="B344" s="10" t="s">
        <v>260</v>
      </c>
      <c r="C344" t="s">
        <v>239</v>
      </c>
      <c r="D344" s="10" t="s">
        <v>240</v>
      </c>
      <c r="E344" t="s">
        <v>398</v>
      </c>
      <c r="F344" s="10" t="s">
        <v>399</v>
      </c>
      <c r="G344">
        <v>0</v>
      </c>
      <c r="H344">
        <v>0</v>
      </c>
      <c r="I344">
        <v>0</v>
      </c>
      <c r="J344">
        <v>0</v>
      </c>
      <c r="K344">
        <v>0</v>
      </c>
      <c r="L344">
        <v>0</v>
      </c>
    </row>
    <row r="345" spans="1:14" x14ac:dyDescent="0.25">
      <c r="A345" t="s">
        <v>60</v>
      </c>
      <c r="B345" s="10" t="s">
        <v>260</v>
      </c>
      <c r="C345" t="s">
        <v>239</v>
      </c>
      <c r="D345" s="10" t="s">
        <v>240</v>
      </c>
      <c r="E345" t="s">
        <v>400</v>
      </c>
      <c r="F345" s="10" t="s">
        <v>401</v>
      </c>
      <c r="G345">
        <v>0</v>
      </c>
      <c r="H345">
        <v>0</v>
      </c>
      <c r="I345">
        <v>0</v>
      </c>
      <c r="J345">
        <v>0</v>
      </c>
      <c r="K345">
        <v>0</v>
      </c>
      <c r="L345">
        <v>0</v>
      </c>
    </row>
    <row r="346" spans="1:14" x14ac:dyDescent="0.25">
      <c r="A346" t="s">
        <v>60</v>
      </c>
      <c r="B346" s="10" t="s">
        <v>260</v>
      </c>
      <c r="C346" t="s">
        <v>239</v>
      </c>
      <c r="D346" s="10" t="s">
        <v>240</v>
      </c>
      <c r="E346" t="s">
        <v>402</v>
      </c>
      <c r="F346" s="10" t="s">
        <v>403</v>
      </c>
      <c r="G346">
        <v>0</v>
      </c>
      <c r="H346">
        <v>0</v>
      </c>
      <c r="I346">
        <v>0</v>
      </c>
      <c r="J346">
        <v>0</v>
      </c>
      <c r="K346">
        <v>0</v>
      </c>
      <c r="L346">
        <v>0</v>
      </c>
    </row>
    <row r="347" spans="1:14" x14ac:dyDescent="0.25">
      <c r="A347" t="s">
        <v>60</v>
      </c>
      <c r="B347" s="10" t="s">
        <v>260</v>
      </c>
      <c r="C347" t="s">
        <v>239</v>
      </c>
      <c r="D347" s="10" t="s">
        <v>240</v>
      </c>
      <c r="E347" t="s">
        <v>242</v>
      </c>
      <c r="F347" s="10" t="s">
        <v>243</v>
      </c>
      <c r="G347">
        <v>0</v>
      </c>
      <c r="H347">
        <v>0</v>
      </c>
      <c r="I347">
        <v>0</v>
      </c>
      <c r="J347">
        <v>0</v>
      </c>
      <c r="K347">
        <v>0</v>
      </c>
      <c r="L347">
        <v>0</v>
      </c>
    </row>
    <row r="348" spans="1:14" x14ac:dyDescent="0.25">
      <c r="A348" t="s">
        <v>60</v>
      </c>
      <c r="B348" s="10" t="s">
        <v>260</v>
      </c>
      <c r="C348" t="s">
        <v>239</v>
      </c>
      <c r="D348" s="10" t="s">
        <v>240</v>
      </c>
      <c r="E348" t="s">
        <v>244</v>
      </c>
      <c r="F348" s="10" t="s">
        <v>245</v>
      </c>
      <c r="G348">
        <v>0</v>
      </c>
      <c r="H348">
        <v>0</v>
      </c>
      <c r="I348">
        <v>0</v>
      </c>
      <c r="J348">
        <v>0</v>
      </c>
      <c r="K348">
        <v>0</v>
      </c>
      <c r="L348">
        <v>0</v>
      </c>
    </row>
    <row r="349" spans="1:14" x14ac:dyDescent="0.25">
      <c r="A349" t="s">
        <v>60</v>
      </c>
      <c r="B349" s="10" t="s">
        <v>260</v>
      </c>
      <c r="C349" t="s">
        <v>239</v>
      </c>
      <c r="D349" s="10" t="s">
        <v>240</v>
      </c>
      <c r="E349" t="s">
        <v>246</v>
      </c>
      <c r="F349" s="10" t="s">
        <v>247</v>
      </c>
      <c r="G349">
        <v>0</v>
      </c>
      <c r="H349">
        <v>0</v>
      </c>
      <c r="I349">
        <v>0</v>
      </c>
      <c r="J349">
        <v>0</v>
      </c>
      <c r="K349">
        <v>0</v>
      </c>
      <c r="L349">
        <v>0</v>
      </c>
    </row>
    <row r="350" spans="1:14" x14ac:dyDescent="0.25">
      <c r="A350" t="s">
        <v>60</v>
      </c>
      <c r="B350" s="10" t="s">
        <v>260</v>
      </c>
      <c r="C350" t="s">
        <v>239</v>
      </c>
      <c r="D350" s="10" t="s">
        <v>240</v>
      </c>
      <c r="E350" t="s">
        <v>248</v>
      </c>
      <c r="F350" s="10" t="s">
        <v>249</v>
      </c>
      <c r="G350">
        <v>0</v>
      </c>
      <c r="H350">
        <v>0</v>
      </c>
      <c r="I350">
        <v>0</v>
      </c>
      <c r="J350">
        <v>0</v>
      </c>
      <c r="K350">
        <v>0</v>
      </c>
      <c r="L350">
        <v>0</v>
      </c>
    </row>
    <row r="351" spans="1:14" x14ac:dyDescent="0.25">
      <c r="A351" t="s">
        <v>60</v>
      </c>
      <c r="B351" s="10" t="s">
        <v>260</v>
      </c>
      <c r="C351" t="s">
        <v>250</v>
      </c>
      <c r="D351" s="10" t="s">
        <v>251</v>
      </c>
      <c r="E351" t="s">
        <v>396</v>
      </c>
      <c r="F351" s="10" t="s">
        <v>397</v>
      </c>
      <c r="G351">
        <v>0</v>
      </c>
      <c r="H351">
        <v>0</v>
      </c>
      <c r="I351">
        <v>0</v>
      </c>
      <c r="J351">
        <v>0</v>
      </c>
      <c r="K351">
        <v>0</v>
      </c>
      <c r="L351">
        <v>0</v>
      </c>
    </row>
    <row r="352" spans="1:14" x14ac:dyDescent="0.25">
      <c r="A352" t="s">
        <v>60</v>
      </c>
      <c r="B352" s="10" t="s">
        <v>260</v>
      </c>
      <c r="C352" t="s">
        <v>250</v>
      </c>
      <c r="D352" s="10" t="s">
        <v>251</v>
      </c>
      <c r="E352" t="s">
        <v>398</v>
      </c>
      <c r="F352" s="10" t="s">
        <v>399</v>
      </c>
      <c r="G352">
        <v>502276.8</v>
      </c>
      <c r="H352">
        <v>54429.7</v>
      </c>
      <c r="I352">
        <v>1618112.7</v>
      </c>
      <c r="J352">
        <v>1231606</v>
      </c>
      <c r="K352">
        <v>2228315</v>
      </c>
      <c r="L352">
        <v>2133225</v>
      </c>
    </row>
    <row r="353" spans="1:14" x14ac:dyDescent="0.25">
      <c r="A353" t="s">
        <v>60</v>
      </c>
      <c r="B353" s="10" t="s">
        <v>260</v>
      </c>
      <c r="C353" t="s">
        <v>250</v>
      </c>
      <c r="D353" s="10" t="s">
        <v>251</v>
      </c>
      <c r="E353" t="s">
        <v>400</v>
      </c>
      <c r="F353" s="10" t="s">
        <v>401</v>
      </c>
      <c r="G353">
        <v>666093.5</v>
      </c>
      <c r="H353">
        <v>519281.6</v>
      </c>
      <c r="I353">
        <v>559836.1</v>
      </c>
      <c r="J353">
        <v>507558.2</v>
      </c>
      <c r="K353">
        <v>2480733.9</v>
      </c>
      <c r="L353">
        <v>2358775.5</v>
      </c>
    </row>
    <row r="354" spans="1:14" x14ac:dyDescent="0.25">
      <c r="A354" t="s">
        <v>60</v>
      </c>
      <c r="B354" s="10" t="s">
        <v>260</v>
      </c>
      <c r="C354" t="s">
        <v>250</v>
      </c>
      <c r="D354" s="10" t="s">
        <v>251</v>
      </c>
      <c r="E354" t="s">
        <v>402</v>
      </c>
      <c r="F354" s="10" t="s">
        <v>403</v>
      </c>
      <c r="G354">
        <v>0</v>
      </c>
      <c r="H354">
        <v>0</v>
      </c>
      <c r="I354">
        <v>0</v>
      </c>
      <c r="J354">
        <v>0</v>
      </c>
      <c r="K354">
        <v>260000</v>
      </c>
      <c r="L354">
        <v>340000</v>
      </c>
    </row>
    <row r="355" spans="1:14" x14ac:dyDescent="0.25">
      <c r="A355" t="s">
        <v>60</v>
      </c>
      <c r="B355" s="10" t="s">
        <v>260</v>
      </c>
      <c r="C355" t="s">
        <v>250</v>
      </c>
      <c r="D355" s="10" t="s">
        <v>251</v>
      </c>
      <c r="E355" t="s">
        <v>242</v>
      </c>
      <c r="F355" s="10" t="s">
        <v>243</v>
      </c>
      <c r="G355">
        <v>530758.6</v>
      </c>
      <c r="H355">
        <v>602591.30000000005</v>
      </c>
      <c r="I355">
        <v>1046513.9</v>
      </c>
      <c r="J355">
        <v>2079782.5</v>
      </c>
      <c r="K355">
        <v>1021207.5</v>
      </c>
      <c r="L355">
        <v>2743092.4</v>
      </c>
    </row>
    <row r="356" spans="1:14" x14ac:dyDescent="0.25">
      <c r="A356" t="s">
        <v>60</v>
      </c>
      <c r="B356" s="10" t="s">
        <v>260</v>
      </c>
      <c r="C356" t="s">
        <v>250</v>
      </c>
      <c r="D356" s="10" t="s">
        <v>251</v>
      </c>
      <c r="E356" t="s">
        <v>244</v>
      </c>
      <c r="F356" s="10" t="s">
        <v>245</v>
      </c>
      <c r="G356">
        <v>1955008.3</v>
      </c>
      <c r="H356">
        <v>2518660.5</v>
      </c>
      <c r="I356">
        <v>2790557.8</v>
      </c>
      <c r="J356">
        <v>2181422.5</v>
      </c>
      <c r="K356">
        <v>12834619.300000001</v>
      </c>
      <c r="L356">
        <v>12214570.6</v>
      </c>
    </row>
    <row r="357" spans="1:14" x14ac:dyDescent="0.25">
      <c r="A357" t="s">
        <v>60</v>
      </c>
      <c r="B357" s="10" t="s">
        <v>260</v>
      </c>
      <c r="C357" t="s">
        <v>250</v>
      </c>
      <c r="D357" s="10" t="s">
        <v>251</v>
      </c>
      <c r="E357" t="s">
        <v>246</v>
      </c>
      <c r="F357" s="10" t="s">
        <v>247</v>
      </c>
      <c r="G357">
        <v>502276.8</v>
      </c>
      <c r="H357">
        <v>54429.7</v>
      </c>
      <c r="I357">
        <v>4156521.6</v>
      </c>
      <c r="J357">
        <v>2121521.4</v>
      </c>
      <c r="K357">
        <v>12658975.6</v>
      </c>
      <c r="L357">
        <v>12336255.6</v>
      </c>
    </row>
    <row r="358" spans="1:14" x14ac:dyDescent="0.25">
      <c r="A358" t="s">
        <v>60</v>
      </c>
      <c r="B358" s="10" t="s">
        <v>260</v>
      </c>
      <c r="C358" t="s">
        <v>250</v>
      </c>
      <c r="D358" s="10" t="s">
        <v>251</v>
      </c>
      <c r="E358" t="s">
        <v>248</v>
      </c>
      <c r="F358" s="10" t="s">
        <v>249</v>
      </c>
      <c r="G358">
        <v>0</v>
      </c>
      <c r="H358">
        <v>0</v>
      </c>
      <c r="I358">
        <v>0</v>
      </c>
      <c r="J358">
        <v>0</v>
      </c>
      <c r="K358">
        <v>2519615.4</v>
      </c>
      <c r="L358">
        <v>2599615.4</v>
      </c>
    </row>
    <row r="359" spans="1:14" x14ac:dyDescent="0.25">
      <c r="B359" s="10"/>
      <c r="D359" s="10"/>
      <c r="F359" s="10"/>
    </row>
    <row r="360" spans="1:14" x14ac:dyDescent="0.25">
      <c r="B360" s="10"/>
      <c r="D360" s="10"/>
      <c r="F360" s="11" t="s">
        <v>404</v>
      </c>
    </row>
    <row r="361" spans="1:14" x14ac:dyDescent="0.25">
      <c r="B361" s="10"/>
      <c r="D361" s="10"/>
      <c r="F361" s="10" t="s">
        <v>266</v>
      </c>
      <c r="G361">
        <f>(G355+G356)/1000000000</f>
        <v>2.4857668999999998E-3</v>
      </c>
      <c r="H361">
        <f t="shared" ref="H361:L361" si="110">(H355+H356)/1000000000</f>
        <v>3.1212517999999996E-3</v>
      </c>
      <c r="I361">
        <f t="shared" si="110"/>
        <v>3.8370716999999999E-3</v>
      </c>
      <c r="J361">
        <f t="shared" si="110"/>
        <v>4.2612049999999997E-3</v>
      </c>
      <c r="K361">
        <f t="shared" si="110"/>
        <v>1.38558268E-2</v>
      </c>
      <c r="L361">
        <f t="shared" si="110"/>
        <v>1.4957663E-2</v>
      </c>
      <c r="M361">
        <f>SUM(G361:L361)</f>
        <v>4.2518785199999992E-2</v>
      </c>
      <c r="N361" s="3">
        <f>M361/M365</f>
        <v>0.53504287217045188</v>
      </c>
    </row>
    <row r="362" spans="1:14" x14ac:dyDescent="0.25">
      <c r="B362" s="10"/>
      <c r="D362" s="10"/>
      <c r="F362" s="10" t="s">
        <v>405</v>
      </c>
      <c r="G362">
        <f>(G357-G349)/1000000000</f>
        <v>5.0227680000000002E-4</v>
      </c>
      <c r="H362">
        <f t="shared" ref="H362:L362" si="111">(H357-H349)/1000000000</f>
        <v>5.4429699999999998E-5</v>
      </c>
      <c r="I362">
        <f t="shared" si="111"/>
        <v>4.1565216E-3</v>
      </c>
      <c r="J362">
        <f t="shared" si="111"/>
        <v>2.1215214E-3</v>
      </c>
      <c r="K362">
        <f t="shared" si="111"/>
        <v>1.26589756E-2</v>
      </c>
      <c r="L362">
        <f t="shared" si="111"/>
        <v>1.23362556E-2</v>
      </c>
      <c r="M362">
        <f t="shared" ref="M362:M364" si="112">SUM(G362:L362)</f>
        <v>3.1829980700000003E-2</v>
      </c>
      <c r="N362" s="3">
        <f>M362/M365</f>
        <v>0.40053835533518617</v>
      </c>
    </row>
    <row r="363" spans="1:14" x14ac:dyDescent="0.25">
      <c r="B363" s="10"/>
      <c r="D363" s="10"/>
      <c r="F363" s="10" t="s">
        <v>267</v>
      </c>
      <c r="G363">
        <f>(G349+G350)/1000000000</f>
        <v>0</v>
      </c>
      <c r="H363">
        <f t="shared" ref="H363:L363" si="113">(H349+H350)/1000000000</f>
        <v>0</v>
      </c>
      <c r="I363">
        <f t="shared" si="113"/>
        <v>0</v>
      </c>
      <c r="J363">
        <f t="shared" si="113"/>
        <v>0</v>
      </c>
      <c r="K363">
        <f t="shared" si="113"/>
        <v>0</v>
      </c>
      <c r="L363">
        <f t="shared" si="113"/>
        <v>0</v>
      </c>
      <c r="M363">
        <f t="shared" si="112"/>
        <v>0</v>
      </c>
      <c r="N363" s="3">
        <f>M363/M365</f>
        <v>0</v>
      </c>
    </row>
    <row r="364" spans="1:14" x14ac:dyDescent="0.25">
      <c r="B364" s="10"/>
      <c r="D364" s="10"/>
      <c r="F364" s="10" t="s">
        <v>406</v>
      </c>
      <c r="G364">
        <f>(G358-G350)/1000000000</f>
        <v>0</v>
      </c>
      <c r="H364">
        <f t="shared" ref="H364:L364" si="114">(H358-H350)/1000000000</f>
        <v>0</v>
      </c>
      <c r="I364">
        <f t="shared" si="114"/>
        <v>0</v>
      </c>
      <c r="J364">
        <f t="shared" si="114"/>
        <v>0</v>
      </c>
      <c r="K364">
        <f t="shared" si="114"/>
        <v>2.5196153999999999E-3</v>
      </c>
      <c r="L364">
        <f t="shared" si="114"/>
        <v>2.5996153999999997E-3</v>
      </c>
      <c r="M364">
        <f t="shared" si="112"/>
        <v>5.1192307999999992E-3</v>
      </c>
      <c r="N364" s="3">
        <f>M364/M365</f>
        <v>6.4418772494361856E-2</v>
      </c>
    </row>
    <row r="365" spans="1:14" x14ac:dyDescent="0.25">
      <c r="B365" s="10"/>
      <c r="D365" s="10"/>
      <c r="F365" s="10"/>
      <c r="M365">
        <f>SUM(M361:M364)</f>
        <v>7.9467996700000001E-2</v>
      </c>
    </row>
    <row r="366" spans="1:14" x14ac:dyDescent="0.25">
      <c r="B366" s="10"/>
      <c r="D366" s="10"/>
      <c r="F366" s="10"/>
    </row>
    <row r="367" spans="1:14" x14ac:dyDescent="0.25">
      <c r="B367" s="10"/>
      <c r="D367" s="10"/>
      <c r="F367" s="11" t="s">
        <v>407</v>
      </c>
    </row>
    <row r="368" spans="1:14" x14ac:dyDescent="0.25">
      <c r="B368" s="10"/>
      <c r="D368" s="10"/>
      <c r="F368" s="10" t="s">
        <v>266</v>
      </c>
      <c r="G368">
        <f>(G351+G353)/1000000000</f>
        <v>6.6609350000000004E-4</v>
      </c>
      <c r="H368">
        <f t="shared" ref="H368:L368" si="115">(H351+H353)/1000000000</f>
        <v>5.1928160000000001E-4</v>
      </c>
      <c r="I368">
        <f t="shared" si="115"/>
        <v>5.598361E-4</v>
      </c>
      <c r="J368">
        <f t="shared" si="115"/>
        <v>5.0755820000000004E-4</v>
      </c>
      <c r="K368">
        <f t="shared" si="115"/>
        <v>2.4807339E-3</v>
      </c>
      <c r="L368">
        <f t="shared" si="115"/>
        <v>2.3587755000000002E-3</v>
      </c>
      <c r="M368">
        <f>SUM(G368:L368)</f>
        <v>7.0922788000000007E-3</v>
      </c>
      <c r="N368" s="3">
        <f>M368/M372</f>
        <v>0.45874300560844966</v>
      </c>
    </row>
    <row r="369" spans="1:14" x14ac:dyDescent="0.25">
      <c r="B369" s="10"/>
      <c r="D369" s="10"/>
      <c r="F369" s="10" t="s">
        <v>405</v>
      </c>
      <c r="G369">
        <f>(G352-G344)/1000000000</f>
        <v>5.0227680000000002E-4</v>
      </c>
      <c r="H369">
        <f t="shared" ref="H369:L369" si="116">(H352-H344)/1000000000</f>
        <v>5.4429699999999998E-5</v>
      </c>
      <c r="I369">
        <f t="shared" si="116"/>
        <v>1.6181126999999999E-3</v>
      </c>
      <c r="J369">
        <f t="shared" si="116"/>
        <v>1.2316060000000001E-3</v>
      </c>
      <c r="K369">
        <f t="shared" si="116"/>
        <v>2.2283149999999998E-3</v>
      </c>
      <c r="L369">
        <f t="shared" si="116"/>
        <v>2.1332249999999999E-3</v>
      </c>
      <c r="M369">
        <f t="shared" ref="M369:M371" si="117">SUM(G369:L369)</f>
        <v>7.7679652E-3</v>
      </c>
      <c r="N369" s="3">
        <f>M369/M372</f>
        <v>0.50244777508039329</v>
      </c>
    </row>
    <row r="370" spans="1:14" x14ac:dyDescent="0.25">
      <c r="B370" s="10"/>
      <c r="D370" s="10"/>
      <c r="F370" s="10" t="s">
        <v>267</v>
      </c>
      <c r="G370">
        <f>(G344+G346)/1000000000</f>
        <v>0</v>
      </c>
      <c r="H370">
        <f t="shared" ref="H370:L370" si="118">(H344+H346)/1000000000</f>
        <v>0</v>
      </c>
      <c r="I370">
        <f t="shared" si="118"/>
        <v>0</v>
      </c>
      <c r="J370">
        <f t="shared" si="118"/>
        <v>0</v>
      </c>
      <c r="K370">
        <f t="shared" si="118"/>
        <v>0</v>
      </c>
      <c r="L370">
        <f t="shared" si="118"/>
        <v>0</v>
      </c>
      <c r="M370">
        <f t="shared" si="117"/>
        <v>0</v>
      </c>
      <c r="N370" s="3">
        <f>M370/M372</f>
        <v>0</v>
      </c>
    </row>
    <row r="371" spans="1:14" x14ac:dyDescent="0.25">
      <c r="B371" s="10"/>
      <c r="D371" s="10"/>
      <c r="F371" s="10" t="s">
        <v>406</v>
      </c>
      <c r="G371">
        <f>(G354-G346)/1000000000</f>
        <v>0</v>
      </c>
      <c r="H371">
        <f t="shared" ref="H371:L371" si="119">(H354-H346)/1000000000</f>
        <v>0</v>
      </c>
      <c r="I371">
        <f t="shared" si="119"/>
        <v>0</v>
      </c>
      <c r="J371">
        <f t="shared" si="119"/>
        <v>0</v>
      </c>
      <c r="K371">
        <f t="shared" si="119"/>
        <v>2.5999999999999998E-4</v>
      </c>
      <c r="L371">
        <f t="shared" si="119"/>
        <v>3.4000000000000002E-4</v>
      </c>
      <c r="M371">
        <f t="shared" si="117"/>
        <v>6.0000000000000006E-4</v>
      </c>
      <c r="N371" s="3">
        <f>M371/M372</f>
        <v>3.8809219311157057E-2</v>
      </c>
    </row>
    <row r="372" spans="1:14" x14ac:dyDescent="0.25">
      <c r="B372" s="10"/>
      <c r="D372" s="10"/>
      <c r="F372" s="10"/>
      <c r="M372">
        <f>SUM(M368:M371)</f>
        <v>1.5460244000000001E-2</v>
      </c>
    </row>
    <row r="373" spans="1:14" x14ac:dyDescent="0.25">
      <c r="B373" s="10"/>
      <c r="D373" s="10"/>
      <c r="F373" s="10"/>
    </row>
    <row r="374" spans="1:14" x14ac:dyDescent="0.25">
      <c r="A374" t="s">
        <v>61</v>
      </c>
      <c r="B374" s="10" t="s">
        <v>261</v>
      </c>
      <c r="C374" t="s">
        <v>239</v>
      </c>
      <c r="D374" s="10" t="s">
        <v>240</v>
      </c>
      <c r="E374" t="s">
        <v>396</v>
      </c>
      <c r="F374" s="10" t="s">
        <v>397</v>
      </c>
      <c r="G374" t="s">
        <v>241</v>
      </c>
      <c r="H374" t="s">
        <v>241</v>
      </c>
      <c r="I374" t="s">
        <v>241</v>
      </c>
      <c r="J374" t="s">
        <v>241</v>
      </c>
      <c r="K374" t="s">
        <v>241</v>
      </c>
      <c r="L374" t="s">
        <v>241</v>
      </c>
    </row>
    <row r="375" spans="1:14" x14ac:dyDescent="0.25">
      <c r="A375" t="s">
        <v>61</v>
      </c>
      <c r="B375" s="10" t="s">
        <v>261</v>
      </c>
      <c r="C375" t="s">
        <v>239</v>
      </c>
      <c r="D375" s="10" t="s">
        <v>240</v>
      </c>
      <c r="E375" t="s">
        <v>398</v>
      </c>
      <c r="F375" s="10" t="s">
        <v>399</v>
      </c>
      <c r="G375">
        <v>396301.6</v>
      </c>
      <c r="H375">
        <v>220000</v>
      </c>
      <c r="I375">
        <v>543516.5</v>
      </c>
      <c r="J375">
        <v>790087.8</v>
      </c>
      <c r="K375">
        <v>669481.1</v>
      </c>
      <c r="L375">
        <v>560191.30000000005</v>
      </c>
    </row>
    <row r="376" spans="1:14" x14ac:dyDescent="0.25">
      <c r="A376" t="s">
        <v>61</v>
      </c>
      <c r="B376" s="10" t="s">
        <v>261</v>
      </c>
      <c r="C376" t="s">
        <v>239</v>
      </c>
      <c r="D376" s="10" t="s">
        <v>240</v>
      </c>
      <c r="E376" t="s">
        <v>400</v>
      </c>
      <c r="F376" s="10" t="s">
        <v>401</v>
      </c>
      <c r="G376" t="s">
        <v>241</v>
      </c>
      <c r="H376" t="s">
        <v>241</v>
      </c>
      <c r="I376" t="s">
        <v>241</v>
      </c>
      <c r="J376" t="s">
        <v>241</v>
      </c>
      <c r="K376" t="s">
        <v>241</v>
      </c>
      <c r="L376" t="s">
        <v>241</v>
      </c>
    </row>
    <row r="377" spans="1:14" x14ac:dyDescent="0.25">
      <c r="A377" t="s">
        <v>61</v>
      </c>
      <c r="B377" s="10" t="s">
        <v>261</v>
      </c>
      <c r="C377" t="s">
        <v>239</v>
      </c>
      <c r="D377" s="10" t="s">
        <v>240</v>
      </c>
      <c r="E377" t="s">
        <v>402</v>
      </c>
      <c r="F377" s="10" t="s">
        <v>403</v>
      </c>
      <c r="G377">
        <v>0</v>
      </c>
      <c r="H377">
        <v>0</v>
      </c>
      <c r="I377">
        <v>0</v>
      </c>
      <c r="J377">
        <v>0</v>
      </c>
      <c r="K377">
        <v>0</v>
      </c>
      <c r="L377">
        <v>0</v>
      </c>
    </row>
    <row r="378" spans="1:14" x14ac:dyDescent="0.25">
      <c r="A378" t="s">
        <v>61</v>
      </c>
      <c r="B378" s="10" t="s">
        <v>261</v>
      </c>
      <c r="C378" t="s">
        <v>239</v>
      </c>
      <c r="D378" s="10" t="s">
        <v>240</v>
      </c>
      <c r="E378" t="s">
        <v>242</v>
      </c>
      <c r="F378" s="10" t="s">
        <v>243</v>
      </c>
      <c r="G378" t="s">
        <v>241</v>
      </c>
      <c r="H378" t="s">
        <v>241</v>
      </c>
      <c r="I378" t="s">
        <v>241</v>
      </c>
      <c r="J378" t="s">
        <v>241</v>
      </c>
      <c r="K378" t="s">
        <v>241</v>
      </c>
      <c r="L378" t="s">
        <v>241</v>
      </c>
    </row>
    <row r="379" spans="1:14" x14ac:dyDescent="0.25">
      <c r="A379" t="s">
        <v>61</v>
      </c>
      <c r="B379" s="10" t="s">
        <v>261</v>
      </c>
      <c r="C379" t="s">
        <v>239</v>
      </c>
      <c r="D379" s="10" t="s">
        <v>240</v>
      </c>
      <c r="E379" t="s">
        <v>244</v>
      </c>
      <c r="F379" s="10" t="s">
        <v>245</v>
      </c>
      <c r="G379" t="s">
        <v>241</v>
      </c>
      <c r="H379" t="s">
        <v>241</v>
      </c>
      <c r="I379" t="s">
        <v>241</v>
      </c>
      <c r="J379" t="s">
        <v>241</v>
      </c>
      <c r="K379" t="s">
        <v>241</v>
      </c>
      <c r="L379" t="s">
        <v>241</v>
      </c>
    </row>
    <row r="380" spans="1:14" x14ac:dyDescent="0.25">
      <c r="A380" t="s">
        <v>61</v>
      </c>
      <c r="B380" s="10" t="s">
        <v>261</v>
      </c>
      <c r="C380" t="s">
        <v>239</v>
      </c>
      <c r="D380" s="10" t="s">
        <v>240</v>
      </c>
      <c r="E380" t="s">
        <v>246</v>
      </c>
      <c r="F380" s="10" t="s">
        <v>247</v>
      </c>
      <c r="G380">
        <v>1664959.7</v>
      </c>
      <c r="H380">
        <v>220000</v>
      </c>
      <c r="I380">
        <v>4263222.5</v>
      </c>
      <c r="J380">
        <v>5579328.5</v>
      </c>
      <c r="K380">
        <v>8003248.4000000004</v>
      </c>
      <c r="L380">
        <v>8140976.9000000004</v>
      </c>
    </row>
    <row r="381" spans="1:14" x14ac:dyDescent="0.25">
      <c r="A381" t="s">
        <v>61</v>
      </c>
      <c r="B381" s="10" t="s">
        <v>261</v>
      </c>
      <c r="C381" t="s">
        <v>239</v>
      </c>
      <c r="D381" s="10" t="s">
        <v>240</v>
      </c>
      <c r="E381" t="s">
        <v>248</v>
      </c>
      <c r="F381" s="10" t="s">
        <v>249</v>
      </c>
      <c r="G381">
        <v>0</v>
      </c>
      <c r="H381">
        <v>0</v>
      </c>
      <c r="I381">
        <v>0</v>
      </c>
      <c r="J381">
        <v>0</v>
      </c>
      <c r="K381">
        <v>0</v>
      </c>
      <c r="L381">
        <v>0</v>
      </c>
    </row>
    <row r="382" spans="1:14" x14ac:dyDescent="0.25">
      <c r="A382" t="s">
        <v>61</v>
      </c>
      <c r="B382" s="10" t="s">
        <v>261</v>
      </c>
      <c r="C382" t="s">
        <v>250</v>
      </c>
      <c r="D382" s="10" t="s">
        <v>251</v>
      </c>
      <c r="E382" t="s">
        <v>396</v>
      </c>
      <c r="F382" s="10" t="s">
        <v>397</v>
      </c>
      <c r="G382">
        <v>0</v>
      </c>
      <c r="H382">
        <v>0</v>
      </c>
      <c r="I382">
        <v>0</v>
      </c>
      <c r="J382">
        <v>0</v>
      </c>
      <c r="K382">
        <v>0</v>
      </c>
      <c r="L382">
        <v>0</v>
      </c>
    </row>
    <row r="383" spans="1:14" x14ac:dyDescent="0.25">
      <c r="A383" t="s">
        <v>61</v>
      </c>
      <c r="B383" s="10" t="s">
        <v>261</v>
      </c>
      <c r="C383" t="s">
        <v>250</v>
      </c>
      <c r="D383" s="10" t="s">
        <v>251</v>
      </c>
      <c r="E383" t="s">
        <v>398</v>
      </c>
      <c r="F383" s="10" t="s">
        <v>399</v>
      </c>
      <c r="G383">
        <v>1455071.5</v>
      </c>
      <c r="H383">
        <v>1040496.8</v>
      </c>
      <c r="I383">
        <v>2480348.7000000002</v>
      </c>
      <c r="J383">
        <v>2529415</v>
      </c>
      <c r="K383">
        <v>2671157.7999999998</v>
      </c>
      <c r="L383">
        <v>2866189.2</v>
      </c>
    </row>
    <row r="384" spans="1:14" x14ac:dyDescent="0.25">
      <c r="A384" t="s">
        <v>61</v>
      </c>
      <c r="B384" s="10" t="s">
        <v>261</v>
      </c>
      <c r="C384" t="s">
        <v>250</v>
      </c>
      <c r="D384" s="10" t="s">
        <v>251</v>
      </c>
      <c r="E384" t="s">
        <v>400</v>
      </c>
      <c r="F384" s="10" t="s">
        <v>401</v>
      </c>
      <c r="G384">
        <v>5715259.4000000004</v>
      </c>
      <c r="H384">
        <v>6380554.5999999996</v>
      </c>
      <c r="I384">
        <v>8890243.3000000007</v>
      </c>
      <c r="J384">
        <v>9207034.0999999996</v>
      </c>
      <c r="K384">
        <v>8743368.8000000007</v>
      </c>
      <c r="L384">
        <v>8749558.5999999996</v>
      </c>
    </row>
    <row r="385" spans="1:14" x14ac:dyDescent="0.25">
      <c r="A385" t="s">
        <v>61</v>
      </c>
      <c r="B385" s="10" t="s">
        <v>261</v>
      </c>
      <c r="C385" t="s">
        <v>250</v>
      </c>
      <c r="D385" s="10" t="s">
        <v>251</v>
      </c>
      <c r="E385" t="s">
        <v>402</v>
      </c>
      <c r="F385" s="10" t="s">
        <v>403</v>
      </c>
      <c r="G385">
        <v>0</v>
      </c>
      <c r="H385">
        <v>0</v>
      </c>
      <c r="I385">
        <v>0</v>
      </c>
      <c r="J385">
        <v>0</v>
      </c>
      <c r="K385">
        <v>0</v>
      </c>
      <c r="L385">
        <v>0</v>
      </c>
    </row>
    <row r="386" spans="1:14" x14ac:dyDescent="0.25">
      <c r="A386" t="s">
        <v>61</v>
      </c>
      <c r="B386" s="10" t="s">
        <v>261</v>
      </c>
      <c r="C386" t="s">
        <v>250</v>
      </c>
      <c r="D386" s="10" t="s">
        <v>251</v>
      </c>
      <c r="E386" t="s">
        <v>242</v>
      </c>
      <c r="F386" s="10" t="s">
        <v>243</v>
      </c>
      <c r="G386">
        <v>42622282.799999997</v>
      </c>
      <c r="H386">
        <v>46757097.5</v>
      </c>
      <c r="I386">
        <v>46180436.600000001</v>
      </c>
      <c r="J386">
        <v>75468489.599999994</v>
      </c>
      <c r="K386">
        <v>61192441.700000003</v>
      </c>
      <c r="L386">
        <v>65067852.100000001</v>
      </c>
    </row>
    <row r="387" spans="1:14" x14ac:dyDescent="0.25">
      <c r="A387" t="s">
        <v>61</v>
      </c>
      <c r="B387" s="10" t="s">
        <v>261</v>
      </c>
      <c r="C387" t="s">
        <v>250</v>
      </c>
      <c r="D387" s="10" t="s">
        <v>251</v>
      </c>
      <c r="E387" t="s">
        <v>244</v>
      </c>
      <c r="F387" s="10" t="s">
        <v>245</v>
      </c>
      <c r="G387">
        <v>35849609.799999997</v>
      </c>
      <c r="H387">
        <v>38965838</v>
      </c>
      <c r="I387">
        <v>46142370.399999999</v>
      </c>
      <c r="J387">
        <v>47960032.100000001</v>
      </c>
      <c r="K387">
        <v>58621616.200000003</v>
      </c>
      <c r="L387">
        <v>60716892.899999999</v>
      </c>
    </row>
    <row r="388" spans="1:14" x14ac:dyDescent="0.25">
      <c r="A388" t="s">
        <v>61</v>
      </c>
      <c r="B388" s="10" t="s">
        <v>261</v>
      </c>
      <c r="C388" t="s">
        <v>250</v>
      </c>
      <c r="D388" s="10" t="s">
        <v>251</v>
      </c>
      <c r="E388" t="s">
        <v>246</v>
      </c>
      <c r="F388" s="10" t="s">
        <v>247</v>
      </c>
      <c r="G388">
        <v>9454319.9000000004</v>
      </c>
      <c r="H388">
        <v>7612872.4000000004</v>
      </c>
      <c r="I388">
        <v>17905873.800000001</v>
      </c>
      <c r="J388">
        <v>22257300.300000001</v>
      </c>
      <c r="K388">
        <v>24687013.699999999</v>
      </c>
      <c r="L388">
        <v>23120225</v>
      </c>
    </row>
    <row r="389" spans="1:14" x14ac:dyDescent="0.25">
      <c r="A389" t="s">
        <v>61</v>
      </c>
      <c r="B389" s="10" t="s">
        <v>261</v>
      </c>
      <c r="C389" t="s">
        <v>250</v>
      </c>
      <c r="D389" s="10" t="s">
        <v>251</v>
      </c>
      <c r="E389" t="s">
        <v>248</v>
      </c>
      <c r="F389" s="10" t="s">
        <v>249</v>
      </c>
      <c r="G389">
        <v>7570000</v>
      </c>
      <c r="H389">
        <v>11400000</v>
      </c>
      <c r="I389">
        <v>3100000</v>
      </c>
      <c r="J389">
        <v>0</v>
      </c>
      <c r="K389">
        <v>0</v>
      </c>
      <c r="L389">
        <v>0</v>
      </c>
    </row>
    <row r="390" spans="1:14" x14ac:dyDescent="0.25">
      <c r="B390" s="10"/>
      <c r="D390" s="10"/>
      <c r="F390" s="10"/>
    </row>
    <row r="391" spans="1:14" x14ac:dyDescent="0.25">
      <c r="B391" s="10"/>
      <c r="D391" s="10"/>
      <c r="F391" s="11" t="s">
        <v>404</v>
      </c>
    </row>
    <row r="392" spans="1:14" x14ac:dyDescent="0.25">
      <c r="B392" s="10"/>
      <c r="D392" s="10"/>
      <c r="F392" s="10" t="s">
        <v>266</v>
      </c>
      <c r="G392">
        <f>(G386+G387)/1000000000</f>
        <v>7.8471892599999996E-2</v>
      </c>
      <c r="H392">
        <f t="shared" ref="H392:L392" si="120">(H386+H387)/1000000000</f>
        <v>8.57229355E-2</v>
      </c>
      <c r="I392">
        <f t="shared" si="120"/>
        <v>9.2322807000000007E-2</v>
      </c>
      <c r="J392">
        <f t="shared" si="120"/>
        <v>0.12342852169999999</v>
      </c>
      <c r="K392">
        <f t="shared" si="120"/>
        <v>0.11981405790000001</v>
      </c>
      <c r="L392">
        <f t="shared" si="120"/>
        <v>0.125784745</v>
      </c>
      <c r="M392">
        <f>SUM(G392:L392)</f>
        <v>0.62554495970000001</v>
      </c>
      <c r="N392" s="3">
        <f>M392/M396</f>
        <v>0.83112047836603609</v>
      </c>
    </row>
    <row r="393" spans="1:14" x14ac:dyDescent="0.25">
      <c r="B393" s="10"/>
      <c r="D393" s="10"/>
      <c r="F393" s="10" t="s">
        <v>405</v>
      </c>
      <c r="G393">
        <f>(G388-G380)/1000000000</f>
        <v>7.7893602000000004E-3</v>
      </c>
      <c r="H393">
        <f t="shared" ref="H393:L393" si="121">(H388-H380)/1000000000</f>
        <v>7.3928724000000001E-3</v>
      </c>
      <c r="I393">
        <f t="shared" si="121"/>
        <v>1.3642651300000001E-2</v>
      </c>
      <c r="J393">
        <f t="shared" si="121"/>
        <v>1.66779718E-2</v>
      </c>
      <c r="K393">
        <f t="shared" si="121"/>
        <v>1.66837653E-2</v>
      </c>
      <c r="L393">
        <f t="shared" si="121"/>
        <v>1.49792481E-2</v>
      </c>
      <c r="M393">
        <f t="shared" ref="M393:M395" si="122">SUM(G393:L393)</f>
        <v>7.7165869099999992E-2</v>
      </c>
      <c r="N393" s="3">
        <f>M393/M396</f>
        <v>0.10252521908366183</v>
      </c>
    </row>
    <row r="394" spans="1:14" x14ac:dyDescent="0.25">
      <c r="B394" s="10"/>
      <c r="D394" s="10"/>
      <c r="F394" s="10" t="s">
        <v>267</v>
      </c>
      <c r="G394">
        <f>(G380+G381)/1000000000</f>
        <v>1.6649596999999999E-3</v>
      </c>
      <c r="H394">
        <f t="shared" ref="H394:L394" si="123">(H380+H381)/1000000000</f>
        <v>2.2000000000000001E-4</v>
      </c>
      <c r="I394">
        <f t="shared" si="123"/>
        <v>4.2632225000000003E-3</v>
      </c>
      <c r="J394">
        <f t="shared" si="123"/>
        <v>5.5793285000000003E-3</v>
      </c>
      <c r="K394">
        <f t="shared" si="123"/>
        <v>8.0032484000000011E-3</v>
      </c>
      <c r="L394">
        <f t="shared" si="123"/>
        <v>8.140976900000001E-3</v>
      </c>
      <c r="M394">
        <f t="shared" si="122"/>
        <v>2.7871736000000001E-2</v>
      </c>
      <c r="N394" s="3">
        <f>M394/M396</f>
        <v>3.7031343947397918E-2</v>
      </c>
    </row>
    <row r="395" spans="1:14" x14ac:dyDescent="0.25">
      <c r="B395" s="10"/>
      <c r="D395" s="10"/>
      <c r="F395" s="10" t="s">
        <v>406</v>
      </c>
      <c r="G395">
        <f>(G389-G381)/1000000000</f>
        <v>7.5700000000000003E-3</v>
      </c>
      <c r="H395">
        <f t="shared" ref="H395:L395" si="124">(H389-H381)/1000000000</f>
        <v>1.14E-2</v>
      </c>
      <c r="I395">
        <f t="shared" si="124"/>
        <v>3.0999999999999999E-3</v>
      </c>
      <c r="J395">
        <f t="shared" si="124"/>
        <v>0</v>
      </c>
      <c r="K395">
        <f t="shared" si="124"/>
        <v>0</v>
      </c>
      <c r="L395">
        <f t="shared" si="124"/>
        <v>0</v>
      </c>
      <c r="M395">
        <f t="shared" si="122"/>
        <v>2.2069999999999999E-2</v>
      </c>
      <c r="N395" s="3">
        <f>M395/M396</f>
        <v>2.9322958602904101E-2</v>
      </c>
    </row>
    <row r="396" spans="1:14" x14ac:dyDescent="0.25">
      <c r="B396" s="10"/>
      <c r="D396" s="10"/>
      <c r="F396" s="10"/>
      <c r="M396">
        <f>SUM(M392:M395)</f>
        <v>0.75265256480000009</v>
      </c>
    </row>
    <row r="397" spans="1:14" x14ac:dyDescent="0.25">
      <c r="B397" s="10"/>
      <c r="D397" s="10"/>
      <c r="F397" s="10"/>
    </row>
    <row r="398" spans="1:14" x14ac:dyDescent="0.25">
      <c r="B398" s="10"/>
      <c r="D398" s="10"/>
      <c r="F398" s="11" t="s">
        <v>407</v>
      </c>
    </row>
    <row r="399" spans="1:14" x14ac:dyDescent="0.25">
      <c r="B399" s="10"/>
      <c r="D399" s="10"/>
      <c r="F399" s="10" t="s">
        <v>266</v>
      </c>
      <c r="G399">
        <f>(G382+G384)/1000000000</f>
        <v>5.7152594000000004E-3</v>
      </c>
      <c r="H399">
        <f t="shared" ref="H399:L399" si="125">(H382+H384)/1000000000</f>
        <v>6.3805545999999994E-3</v>
      </c>
      <c r="I399">
        <f t="shared" si="125"/>
        <v>8.8902433000000013E-3</v>
      </c>
      <c r="J399">
        <f t="shared" si="125"/>
        <v>9.207034099999999E-3</v>
      </c>
      <c r="K399">
        <f t="shared" si="125"/>
        <v>8.7433687999999999E-3</v>
      </c>
      <c r="L399">
        <f t="shared" si="125"/>
        <v>8.7495586000000004E-3</v>
      </c>
      <c r="M399">
        <f>SUM(G399:L399)</f>
        <v>4.7686018799999993E-2</v>
      </c>
      <c r="N399" s="3">
        <f>M399/M403</f>
        <v>0.78523038575676485</v>
      </c>
    </row>
    <row r="400" spans="1:14" x14ac:dyDescent="0.25">
      <c r="B400" s="10"/>
      <c r="D400" s="10"/>
      <c r="F400" s="10" t="s">
        <v>405</v>
      </c>
      <c r="G400">
        <f>(G383-G375)/1000000000</f>
        <v>1.0587698999999999E-3</v>
      </c>
      <c r="H400">
        <f t="shared" ref="H400:L400" si="126">(H383-H375)/1000000000</f>
        <v>8.2049680000000004E-4</v>
      </c>
      <c r="I400">
        <f t="shared" si="126"/>
        <v>1.9368322000000002E-3</v>
      </c>
      <c r="J400">
        <f t="shared" si="126"/>
        <v>1.7393272E-3</v>
      </c>
      <c r="K400">
        <f t="shared" si="126"/>
        <v>2.0016766999999998E-3</v>
      </c>
      <c r="L400">
        <f t="shared" si="126"/>
        <v>2.3059979000000005E-3</v>
      </c>
      <c r="M400">
        <f t="shared" ref="M400:M402" si="127">SUM(G400:L400)</f>
        <v>9.8631007000000003E-3</v>
      </c>
      <c r="N400" s="3">
        <f>M400/M403</f>
        <v>0.16241251759559383</v>
      </c>
    </row>
    <row r="401" spans="2:14" x14ac:dyDescent="0.25">
      <c r="B401" s="10"/>
      <c r="D401" s="10"/>
      <c r="F401" s="10" t="s">
        <v>267</v>
      </c>
      <c r="G401">
        <f>(G375+G377)/1000000000</f>
        <v>3.9630159999999999E-4</v>
      </c>
      <c r="H401">
        <f t="shared" ref="H401:L401" si="128">(H375+H377)/1000000000</f>
        <v>2.2000000000000001E-4</v>
      </c>
      <c r="I401">
        <f t="shared" si="128"/>
        <v>5.4351650000000003E-4</v>
      </c>
      <c r="J401">
        <f t="shared" si="128"/>
        <v>7.9008780000000003E-4</v>
      </c>
      <c r="K401">
        <f t="shared" si="128"/>
        <v>6.6948110000000002E-4</v>
      </c>
      <c r="L401">
        <f t="shared" si="128"/>
        <v>5.6019130000000002E-4</v>
      </c>
      <c r="M401">
        <f t="shared" si="127"/>
        <v>3.1795782999999998E-3</v>
      </c>
      <c r="N401" s="3">
        <f>M401/M403</f>
        <v>5.2357096647641273E-2</v>
      </c>
    </row>
    <row r="402" spans="2:14" x14ac:dyDescent="0.25">
      <c r="B402" s="10"/>
      <c r="D402" s="10"/>
      <c r="F402" s="10" t="s">
        <v>406</v>
      </c>
      <c r="G402">
        <f>(G385-G377)/1000000000</f>
        <v>0</v>
      </c>
      <c r="H402">
        <f t="shared" ref="H402:L402" si="129">(H385-H377)/1000000000</f>
        <v>0</v>
      </c>
      <c r="I402">
        <f t="shared" si="129"/>
        <v>0</v>
      </c>
      <c r="J402">
        <f t="shared" si="129"/>
        <v>0</v>
      </c>
      <c r="K402">
        <f t="shared" si="129"/>
        <v>0</v>
      </c>
      <c r="L402">
        <f t="shared" si="129"/>
        <v>0</v>
      </c>
      <c r="M402">
        <f t="shared" si="127"/>
        <v>0</v>
      </c>
      <c r="N402" s="3">
        <f>M402/M403</f>
        <v>0</v>
      </c>
    </row>
    <row r="403" spans="2:14" x14ac:dyDescent="0.25">
      <c r="B403" s="10"/>
      <c r="D403" s="10"/>
      <c r="F403" s="10"/>
      <c r="M403">
        <f>SUM(M399:M402)</f>
        <v>6.0728697799999995E-2</v>
      </c>
    </row>
    <row r="404" spans="2:14" x14ac:dyDescent="0.25">
      <c r="B404" s="10"/>
      <c r="D404" s="10"/>
      <c r="F404"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7CC6F-40AA-46D2-81BB-4895FD02DBCC}">
  <dimension ref="A1:AE30"/>
  <sheetViews>
    <sheetView workbookViewId="0">
      <selection activeCell="A12" sqref="A12"/>
    </sheetView>
  </sheetViews>
  <sheetFormatPr defaultRowHeight="15" x14ac:dyDescent="0.25"/>
  <cols>
    <col min="12" max="12" width="10.140625" customWidth="1"/>
    <col min="13" max="15" width="10.42578125" customWidth="1"/>
    <col min="16" max="16" width="10.5703125" customWidth="1"/>
  </cols>
  <sheetData>
    <row r="1" spans="1:16" x14ac:dyDescent="0.25">
      <c r="A1" s="4" t="s">
        <v>3</v>
      </c>
      <c r="B1" t="s">
        <v>118</v>
      </c>
      <c r="C1" t="s">
        <v>121</v>
      </c>
    </row>
    <row r="2" spans="1:16" x14ac:dyDescent="0.25">
      <c r="A2" t="s">
        <v>119</v>
      </c>
      <c r="H2">
        <v>2021</v>
      </c>
      <c r="I2">
        <f t="shared" ref="I2" si="0">H2+1</f>
        <v>2022</v>
      </c>
      <c r="J2">
        <f>I2+1</f>
        <v>2023</v>
      </c>
      <c r="K2">
        <f t="shared" ref="K2:M2" si="1">J2+1</f>
        <v>2024</v>
      </c>
      <c r="L2">
        <f t="shared" si="1"/>
        <v>2025</v>
      </c>
      <c r="M2">
        <f t="shared" si="1"/>
        <v>2026</v>
      </c>
      <c r="N2">
        <v>2027</v>
      </c>
      <c r="O2">
        <v>2028</v>
      </c>
      <c r="P2">
        <v>2029</v>
      </c>
    </row>
    <row r="3" spans="1:16" x14ac:dyDescent="0.25">
      <c r="A3" t="s">
        <v>109</v>
      </c>
      <c r="H3">
        <v>48.408999999999999</v>
      </c>
      <c r="I3">
        <v>72.430999999999997</v>
      </c>
      <c r="J3">
        <v>133.489</v>
      </c>
      <c r="K3">
        <v>219.88499999999999</v>
      </c>
      <c r="L3">
        <v>35.909999999999997</v>
      </c>
      <c r="M3">
        <v>14.542</v>
      </c>
      <c r="N3">
        <v>9.4369999999999994</v>
      </c>
      <c r="O3">
        <v>7.4539999999999997</v>
      </c>
      <c r="P3">
        <v>7.5</v>
      </c>
    </row>
    <row r="4" spans="1:16" x14ac:dyDescent="0.25">
      <c r="A4" s="5" t="s">
        <v>110</v>
      </c>
      <c r="H4">
        <v>9860</v>
      </c>
      <c r="I4">
        <v>16809</v>
      </c>
      <c r="J4">
        <v>37485</v>
      </c>
      <c r="K4">
        <v>87613</v>
      </c>
      <c r="L4">
        <v>128927</v>
      </c>
      <c r="M4">
        <v>151448</v>
      </c>
      <c r="N4">
        <v>168815</v>
      </c>
      <c r="O4">
        <v>187124</v>
      </c>
      <c r="P4">
        <v>207995</v>
      </c>
    </row>
    <row r="5" spans="1:16" x14ac:dyDescent="0.25">
      <c r="A5" s="5" t="s">
        <v>111</v>
      </c>
      <c r="H5">
        <v>684</v>
      </c>
      <c r="I5">
        <v>1493</v>
      </c>
      <c r="J5">
        <v>4269</v>
      </c>
      <c r="K5">
        <v>8641</v>
      </c>
      <c r="L5">
        <v>10447</v>
      </c>
      <c r="M5">
        <v>22489</v>
      </c>
      <c r="N5">
        <v>22238</v>
      </c>
      <c r="O5">
        <v>25596</v>
      </c>
      <c r="P5">
        <v>28359</v>
      </c>
    </row>
    <row r="6" spans="1:16" x14ac:dyDescent="0.25">
      <c r="A6" s="5" t="s">
        <v>112</v>
      </c>
      <c r="B6" s="6"/>
      <c r="C6" s="6"/>
      <c r="D6" s="6"/>
      <c r="E6" s="6"/>
      <c r="F6" s="6"/>
      <c r="G6" s="6"/>
      <c r="H6" s="6">
        <f t="shared" ref="H6:P6" si="2">H4-H5</f>
        <v>9176</v>
      </c>
      <c r="I6" s="6">
        <f t="shared" si="2"/>
        <v>15316</v>
      </c>
      <c r="J6" s="6">
        <f t="shared" si="2"/>
        <v>33216</v>
      </c>
      <c r="K6" s="6">
        <f t="shared" si="2"/>
        <v>78972</v>
      </c>
      <c r="L6" s="6">
        <f t="shared" si="2"/>
        <v>118480</v>
      </c>
      <c r="M6" s="6">
        <f t="shared" si="2"/>
        <v>128959</v>
      </c>
      <c r="N6" s="6">
        <f t="shared" si="2"/>
        <v>146577</v>
      </c>
      <c r="O6" s="6">
        <f t="shared" si="2"/>
        <v>161528</v>
      </c>
      <c r="P6" s="6">
        <f t="shared" si="2"/>
        <v>179636</v>
      </c>
    </row>
    <row r="7" spans="1:16" x14ac:dyDescent="0.25">
      <c r="A7" t="s">
        <v>113</v>
      </c>
      <c r="H7">
        <v>1</v>
      </c>
      <c r="I7">
        <f t="shared" ref="I7:P7" si="3">H7*(1+(I3/100))</f>
        <v>1.72431</v>
      </c>
      <c r="J7">
        <f t="shared" si="3"/>
        <v>4.0260741758999998</v>
      </c>
      <c r="K7">
        <f t="shared" si="3"/>
        <v>12.878807377577713</v>
      </c>
      <c r="L7">
        <f t="shared" si="3"/>
        <v>17.503587106865869</v>
      </c>
      <c r="M7">
        <f t="shared" si="3"/>
        <v>20.048958743946304</v>
      </c>
      <c r="N7">
        <f t="shared" si="3"/>
        <v>21.940978980612517</v>
      </c>
      <c r="O7">
        <f t="shared" si="3"/>
        <v>23.576459553827377</v>
      </c>
      <c r="P7">
        <f t="shared" si="3"/>
        <v>25.344694020364429</v>
      </c>
    </row>
    <row r="8" spans="1:16" x14ac:dyDescent="0.25">
      <c r="A8" t="s">
        <v>114</v>
      </c>
      <c r="H8">
        <f t="shared" ref="H8:P8" si="4">H6/H7</f>
        <v>9176</v>
      </c>
      <c r="I8">
        <f t="shared" si="4"/>
        <v>8882.3935371249954</v>
      </c>
      <c r="J8">
        <f t="shared" si="4"/>
        <v>8250.2205743824379</v>
      </c>
      <c r="K8">
        <f t="shared" si="4"/>
        <v>6131.9342455181049</v>
      </c>
      <c r="L8">
        <f t="shared" si="4"/>
        <v>6768.898242208058</v>
      </c>
      <c r="M8">
        <f t="shared" si="4"/>
        <v>6432.2043676676531</v>
      </c>
      <c r="N8">
        <f t="shared" si="4"/>
        <v>6680.5132136318225</v>
      </c>
      <c r="O8">
        <f t="shared" si="4"/>
        <v>6851.2407315108394</v>
      </c>
      <c r="P8">
        <f t="shared" si="4"/>
        <v>7087.7162634381266</v>
      </c>
    </row>
    <row r="9" spans="1:16" x14ac:dyDescent="0.25">
      <c r="A9" t="s">
        <v>115</v>
      </c>
      <c r="H9">
        <v>45.808999999999997</v>
      </c>
      <c r="I9">
        <v>46.234999999999999</v>
      </c>
      <c r="J9">
        <v>46.655000000000001</v>
      </c>
      <c r="K9">
        <v>47.121000000000002</v>
      </c>
      <c r="L9">
        <v>47.591999999999999</v>
      </c>
      <c r="M9">
        <v>48.067999999999998</v>
      </c>
      <c r="N9">
        <v>48.548999999999999</v>
      </c>
      <c r="O9">
        <v>49.033999999999999</v>
      </c>
      <c r="P9">
        <v>49.524999999999999</v>
      </c>
    </row>
    <row r="10" spans="1:16" x14ac:dyDescent="0.25">
      <c r="A10" t="s">
        <v>116</v>
      </c>
      <c r="H10">
        <f>H8/H9</f>
        <v>200.30998275448056</v>
      </c>
      <c r="I10">
        <f>I8/I9</f>
        <v>192.11405941656744</v>
      </c>
      <c r="J10">
        <f>J8/J9</f>
        <v>176.83464954200917</v>
      </c>
      <c r="K10">
        <f>K8/K9</f>
        <v>130.13166625322265</v>
      </c>
      <c r="L10">
        <f>L8/L9</f>
        <v>142.22764839065511</v>
      </c>
      <c r="M10">
        <f t="shared" ref="M10:P10" si="5">M8/M9</f>
        <v>133.81468685336716</v>
      </c>
      <c r="N10">
        <f t="shared" si="5"/>
        <v>137.60351837590522</v>
      </c>
      <c r="O10">
        <f t="shared" si="5"/>
        <v>139.72428787190194</v>
      </c>
      <c r="P10">
        <f t="shared" si="5"/>
        <v>143.11390738895764</v>
      </c>
    </row>
    <row r="11" spans="1:16" x14ac:dyDescent="0.25">
      <c r="A11" t="s">
        <v>117</v>
      </c>
      <c r="H11">
        <v>100</v>
      </c>
      <c r="I11">
        <f>(I10/H10)*H11</f>
        <v>95.908379989249553</v>
      </c>
      <c r="J11">
        <f>(J10/I10)*I11</f>
        <v>88.280497611921305</v>
      </c>
      <c r="K11">
        <f>(K10/J10)*J11</f>
        <v>64.965142757125946</v>
      </c>
      <c r="L11">
        <f>(L10/K10)*K11</f>
        <v>71.00377446738797</v>
      </c>
      <c r="M11">
        <f t="shared" ref="M11:P11" si="6">(M10/L10)*L11</f>
        <v>66.803803291912573</v>
      </c>
      <c r="N11">
        <f t="shared" si="6"/>
        <v>68.695287415887577</v>
      </c>
      <c r="O11">
        <f t="shared" si="6"/>
        <v>69.754031202309903</v>
      </c>
      <c r="P11">
        <f t="shared" si="6"/>
        <v>71.446218216878393</v>
      </c>
    </row>
    <row r="12" spans="1:16" x14ac:dyDescent="0.25">
      <c r="A12" t="s">
        <v>427</v>
      </c>
      <c r="L12">
        <f>(L11-H11)/H11</f>
        <v>-0.2899622553261203</v>
      </c>
    </row>
    <row r="14" spans="1:16" x14ac:dyDescent="0.25">
      <c r="A14" t="s">
        <v>120</v>
      </c>
      <c r="F14" t="s">
        <v>213</v>
      </c>
    </row>
    <row r="16" spans="1:16" x14ac:dyDescent="0.25">
      <c r="A16" t="s">
        <v>208</v>
      </c>
      <c r="F16">
        <v>2021</v>
      </c>
      <c r="G16">
        <f t="shared" ref="G16" si="7">F16+1</f>
        <v>2022</v>
      </c>
      <c r="H16">
        <f t="shared" ref="H16" si="8">G16+1</f>
        <v>2023</v>
      </c>
      <c r="I16">
        <f t="shared" ref="I16" si="9">H16+1</f>
        <v>2024</v>
      </c>
      <c r="J16">
        <f t="shared" ref="J16" si="10">I16+1</f>
        <v>2025</v>
      </c>
    </row>
    <row r="17" spans="1:31" x14ac:dyDescent="0.25">
      <c r="A17" t="s">
        <v>3</v>
      </c>
      <c r="B17" t="s">
        <v>204</v>
      </c>
      <c r="C17" t="s">
        <v>205</v>
      </c>
      <c r="D17" t="s">
        <v>206</v>
      </c>
      <c r="E17" t="s">
        <v>207</v>
      </c>
      <c r="F17" s="6">
        <v>15058.476000000001</v>
      </c>
      <c r="G17" s="6">
        <v>15705.953</v>
      </c>
      <c r="H17" s="6">
        <v>15313.9</v>
      </c>
      <c r="I17" s="6">
        <v>14901.621999999999</v>
      </c>
      <c r="J17" s="6">
        <v>15565.895</v>
      </c>
      <c r="K17" s="6"/>
      <c r="L17" s="6"/>
      <c r="M17" s="6"/>
      <c r="N17" s="6"/>
      <c r="O17" s="6"/>
      <c r="P17" s="6"/>
      <c r="Q17" s="6"/>
      <c r="R17" s="6"/>
      <c r="S17" s="6"/>
      <c r="T17" s="6"/>
      <c r="U17" s="6"/>
      <c r="V17" s="6"/>
      <c r="W17" s="6"/>
      <c r="X17" s="6"/>
      <c r="Y17" s="6"/>
      <c r="Z17" s="6"/>
      <c r="AA17" s="6"/>
      <c r="AB17" s="6"/>
      <c r="AC17" s="6"/>
      <c r="AD17" s="6"/>
      <c r="AE17" s="6"/>
    </row>
    <row r="18" spans="1:31" x14ac:dyDescent="0.25">
      <c r="B18" t="s">
        <v>209</v>
      </c>
      <c r="F18" s="9" t="e">
        <f t="shared" ref="F18" si="11">(F17-E17)/E17</f>
        <v>#VALUE!</v>
      </c>
      <c r="G18" s="9">
        <f t="shared" ref="G18" si="12">(G17-F17)/F17</f>
        <v>4.2997511833202703E-2</v>
      </c>
      <c r="H18" s="9">
        <f t="shared" ref="H18" si="13">(H17-G17)/G17</f>
        <v>-2.4962063747421114E-2</v>
      </c>
      <c r="I18" s="9">
        <f t="shared" ref="I18" si="14">(I17-H17)/H17</f>
        <v>-2.6921816127831594E-2</v>
      </c>
      <c r="J18" s="9">
        <f t="shared" ref="J18" si="15">(J17-I17)/I17</f>
        <v>4.4577227901768081E-2</v>
      </c>
      <c r="K18" s="9"/>
      <c r="L18" s="9"/>
      <c r="M18" s="9"/>
      <c r="N18" s="9"/>
      <c r="O18" s="9"/>
      <c r="P18" s="9"/>
      <c r="Q18" s="9"/>
      <c r="R18" s="9"/>
      <c r="S18" s="9"/>
      <c r="T18" s="9"/>
      <c r="U18" s="9"/>
      <c r="V18" s="9"/>
      <c r="W18" s="9"/>
      <c r="X18" s="9"/>
      <c r="Y18" s="9"/>
      <c r="Z18" s="9"/>
      <c r="AA18" s="9"/>
      <c r="AB18" s="9"/>
      <c r="AC18" s="9"/>
      <c r="AD18" s="9"/>
      <c r="AE18" s="9"/>
    </row>
    <row r="20" spans="1:31" x14ac:dyDescent="0.25">
      <c r="B20" t="s">
        <v>210</v>
      </c>
      <c r="G20" s="9">
        <f>AVERAGE(G18:J18)</f>
        <v>8.92271496492952E-3</v>
      </c>
    </row>
    <row r="21" spans="1:31" x14ac:dyDescent="0.25">
      <c r="G21" s="9"/>
    </row>
    <row r="22" spans="1:31" x14ac:dyDescent="0.25">
      <c r="H22">
        <v>2021</v>
      </c>
      <c r="I22">
        <f>H22+1</f>
        <v>2022</v>
      </c>
      <c r="J22">
        <f t="shared" ref="J22:L22" si="16">I22+1</f>
        <v>2023</v>
      </c>
      <c r="K22">
        <f t="shared" si="16"/>
        <v>2024</v>
      </c>
      <c r="L22">
        <f t="shared" si="16"/>
        <v>2025</v>
      </c>
    </row>
    <row r="23" spans="1:31" x14ac:dyDescent="0.25">
      <c r="G23" t="s">
        <v>128</v>
      </c>
      <c r="H23">
        <v>572</v>
      </c>
      <c r="I23">
        <v>639</v>
      </c>
      <c r="J23">
        <v>1297</v>
      </c>
      <c r="K23">
        <v>3658</v>
      </c>
      <c r="L23">
        <v>6542</v>
      </c>
      <c r="N23" t="s">
        <v>219</v>
      </c>
    </row>
    <row r="24" spans="1:31" x14ac:dyDescent="0.25">
      <c r="G24" t="s">
        <v>129</v>
      </c>
      <c r="H24">
        <v>559</v>
      </c>
      <c r="I24">
        <v>994</v>
      </c>
      <c r="J24">
        <v>2501</v>
      </c>
      <c r="K24">
        <v>4926</v>
      </c>
      <c r="L24">
        <v>6685</v>
      </c>
      <c r="N24" t="s">
        <v>220</v>
      </c>
    </row>
    <row r="25" spans="1:31" x14ac:dyDescent="0.25">
      <c r="N25" t="s">
        <v>221</v>
      </c>
    </row>
    <row r="26" spans="1:31" x14ac:dyDescent="0.25">
      <c r="G26" t="s">
        <v>130</v>
      </c>
    </row>
    <row r="27" spans="1:31" x14ac:dyDescent="0.25">
      <c r="G27" t="s">
        <v>138</v>
      </c>
      <c r="H27">
        <f>(H23/H7)/H9</f>
        <v>12.486629264991596</v>
      </c>
      <c r="I27">
        <f>(I23/I7)/I9</f>
        <v>8.0152052733864316</v>
      </c>
      <c r="J27">
        <f>(J23/J7)/J9</f>
        <v>6.9049416081402306</v>
      </c>
      <c r="K27">
        <f>(K23/K7)/K9</f>
        <v>6.0277267278818885</v>
      </c>
      <c r="L27">
        <f>(L23/L7)/L9</f>
        <v>7.8532518211653075</v>
      </c>
    </row>
    <row r="28" spans="1:31" x14ac:dyDescent="0.25">
      <c r="G28" t="s">
        <v>137</v>
      </c>
      <c r="H28">
        <f>(H24/H7)/H9</f>
        <v>12.202842236241787</v>
      </c>
      <c r="I28">
        <f>(I24/I7)/I9</f>
        <v>12.46809709193445</v>
      </c>
      <c r="J28">
        <f>(J24/J7)/J9</f>
        <v>13.314771751702942</v>
      </c>
      <c r="K28">
        <f>(K24/K7)/K9</f>
        <v>8.1171628927135551</v>
      </c>
      <c r="L28">
        <f>(L24/L7)/L9</f>
        <v>8.0249141584362711</v>
      </c>
    </row>
    <row r="29" spans="1:31" x14ac:dyDescent="0.25">
      <c r="F29" t="s">
        <v>271</v>
      </c>
      <c r="L29">
        <f>(L27-H27)/H27</f>
        <v>-0.37106711070671056</v>
      </c>
    </row>
    <row r="30" spans="1:31" x14ac:dyDescent="0.25">
      <c r="F30" t="s">
        <v>272</v>
      </c>
      <c r="L30">
        <f>(L28-H28)/H28</f>
        <v>-0.34237335834739335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D0AD2-CB7F-4B4A-95FA-D4356BD94857}">
  <dimension ref="A1:AE29"/>
  <sheetViews>
    <sheetView workbookViewId="0">
      <selection activeCell="A12" sqref="A12"/>
    </sheetView>
  </sheetViews>
  <sheetFormatPr defaultRowHeight="15" x14ac:dyDescent="0.25"/>
  <cols>
    <col min="6" max="6" width="11.5703125" customWidth="1"/>
    <col min="7" max="7" width="11.42578125" customWidth="1"/>
    <col min="8" max="8" width="10.5703125" customWidth="1"/>
    <col min="9" max="9" width="10.7109375" customWidth="1"/>
    <col min="10" max="10" width="11.85546875" customWidth="1"/>
    <col min="11" max="11" width="11.7109375" customWidth="1"/>
    <col min="12" max="12" width="10.85546875" customWidth="1"/>
    <col min="13" max="13" width="11" customWidth="1"/>
    <col min="14" max="14" width="10.5703125" customWidth="1"/>
    <col min="15" max="15" width="10.42578125" customWidth="1"/>
    <col min="16" max="16" width="11.85546875" customWidth="1"/>
  </cols>
  <sheetData>
    <row r="1" spans="1:16" x14ac:dyDescent="0.25">
      <c r="A1" s="4" t="s">
        <v>174</v>
      </c>
      <c r="B1" t="s">
        <v>175</v>
      </c>
      <c r="C1" t="s">
        <v>176</v>
      </c>
      <c r="D1" t="s">
        <v>177</v>
      </c>
      <c r="E1" t="s">
        <v>178</v>
      </c>
    </row>
    <row r="2" spans="1:16" x14ac:dyDescent="0.25">
      <c r="A2" s="7">
        <v>45717</v>
      </c>
      <c r="B2">
        <v>2015</v>
      </c>
      <c r="C2">
        <v>2016</v>
      </c>
      <c r="D2">
        <v>2017</v>
      </c>
      <c r="E2">
        <f>D2+1</f>
        <v>2018</v>
      </c>
      <c r="F2">
        <f t="shared" ref="F2:I2" si="0">E2+1</f>
        <v>2019</v>
      </c>
      <c r="G2">
        <f t="shared" si="0"/>
        <v>2020</v>
      </c>
      <c r="H2">
        <f t="shared" si="0"/>
        <v>2021</v>
      </c>
      <c r="I2">
        <f t="shared" si="0"/>
        <v>2022</v>
      </c>
      <c r="J2">
        <f>I2+1</f>
        <v>2023</v>
      </c>
      <c r="K2">
        <f t="shared" ref="K2:M2" si="1">J2+1</f>
        <v>2024</v>
      </c>
      <c r="L2">
        <f t="shared" si="1"/>
        <v>2025</v>
      </c>
      <c r="M2">
        <f t="shared" si="1"/>
        <v>2026</v>
      </c>
      <c r="N2">
        <v>2027</v>
      </c>
      <c r="O2">
        <v>2028</v>
      </c>
      <c r="P2">
        <v>2029</v>
      </c>
    </row>
    <row r="3" spans="1:16" x14ac:dyDescent="0.25">
      <c r="A3" t="s">
        <v>109</v>
      </c>
      <c r="B3">
        <v>3.1680000000000001</v>
      </c>
      <c r="C3">
        <v>3.1909999999999998</v>
      </c>
      <c r="D3">
        <v>0.44900000000000001</v>
      </c>
      <c r="E3">
        <v>1.153</v>
      </c>
      <c r="F3">
        <v>0.4</v>
      </c>
      <c r="G3">
        <v>1.373</v>
      </c>
      <c r="H3">
        <v>1.9690000000000001</v>
      </c>
      <c r="I3">
        <v>3.0259999999999998</v>
      </c>
      <c r="J3">
        <v>4.3099999999999996</v>
      </c>
      <c r="K3">
        <v>3.0579999999999998</v>
      </c>
      <c r="L3">
        <v>3.3</v>
      </c>
      <c r="M3">
        <v>3.2</v>
      </c>
      <c r="N3">
        <v>3</v>
      </c>
      <c r="O3">
        <v>3</v>
      </c>
      <c r="P3">
        <v>3</v>
      </c>
    </row>
    <row r="4" spans="1:16" x14ac:dyDescent="0.25">
      <c r="A4" s="5" t="s">
        <v>110</v>
      </c>
      <c r="B4" t="s">
        <v>179</v>
      </c>
      <c r="C4">
        <v>2499</v>
      </c>
      <c r="D4">
        <v>1828</v>
      </c>
      <c r="E4">
        <v>1461</v>
      </c>
      <c r="F4" s="6">
        <v>1650</v>
      </c>
      <c r="G4" s="6">
        <v>1393</v>
      </c>
      <c r="H4" s="6">
        <v>1477</v>
      </c>
      <c r="I4" s="6">
        <v>1985</v>
      </c>
      <c r="J4" s="6">
        <v>1777</v>
      </c>
      <c r="K4" s="6">
        <v>2059</v>
      </c>
      <c r="L4" s="6">
        <v>2108</v>
      </c>
      <c r="M4" s="6">
        <v>2272</v>
      </c>
      <c r="N4" s="6">
        <v>2286</v>
      </c>
      <c r="O4" s="6">
        <v>2311</v>
      </c>
      <c r="P4" s="6">
        <v>2387</v>
      </c>
    </row>
    <row r="5" spans="1:16" x14ac:dyDescent="0.25">
      <c r="A5" s="5" t="s">
        <v>111</v>
      </c>
      <c r="B5" t="s">
        <v>179</v>
      </c>
      <c r="C5">
        <v>123</v>
      </c>
      <c r="D5">
        <v>111</v>
      </c>
      <c r="E5">
        <v>147</v>
      </c>
      <c r="F5">
        <v>243</v>
      </c>
      <c r="G5">
        <v>80</v>
      </c>
      <c r="H5">
        <v>99</v>
      </c>
      <c r="I5">
        <v>230</v>
      </c>
      <c r="J5">
        <v>271</v>
      </c>
      <c r="K5">
        <v>358</v>
      </c>
      <c r="L5">
        <v>331</v>
      </c>
      <c r="M5">
        <v>333</v>
      </c>
      <c r="N5">
        <v>314</v>
      </c>
      <c r="O5">
        <v>301</v>
      </c>
      <c r="P5">
        <v>285</v>
      </c>
    </row>
    <row r="6" spans="1:16" x14ac:dyDescent="0.25">
      <c r="A6" s="5" t="s">
        <v>112</v>
      </c>
      <c r="B6" s="6" t="e">
        <f t="shared" ref="B6:P6" si="2">B4-B5</f>
        <v>#VALUE!</v>
      </c>
      <c r="C6" s="6">
        <f t="shared" si="2"/>
        <v>2376</v>
      </c>
      <c r="D6" s="6">
        <f t="shared" si="2"/>
        <v>1717</v>
      </c>
      <c r="E6" s="6">
        <f t="shared" si="2"/>
        <v>1314</v>
      </c>
      <c r="F6" s="6">
        <f t="shared" si="2"/>
        <v>1407</v>
      </c>
      <c r="G6" s="6">
        <f t="shared" si="2"/>
        <v>1313</v>
      </c>
      <c r="H6" s="6">
        <f t="shared" si="2"/>
        <v>1378</v>
      </c>
      <c r="I6" s="6">
        <f t="shared" si="2"/>
        <v>1755</v>
      </c>
      <c r="J6" s="6">
        <f t="shared" si="2"/>
        <v>1506</v>
      </c>
      <c r="K6" s="6">
        <f t="shared" si="2"/>
        <v>1701</v>
      </c>
      <c r="L6" s="6">
        <f t="shared" si="2"/>
        <v>1777</v>
      </c>
      <c r="M6" s="6">
        <f t="shared" si="2"/>
        <v>1939</v>
      </c>
      <c r="N6" s="6">
        <f t="shared" si="2"/>
        <v>1972</v>
      </c>
      <c r="O6" s="6">
        <f t="shared" si="2"/>
        <v>2010</v>
      </c>
      <c r="P6" s="6">
        <f t="shared" si="2"/>
        <v>2102</v>
      </c>
    </row>
    <row r="7" spans="1:16" x14ac:dyDescent="0.25">
      <c r="A7" t="s">
        <v>113</v>
      </c>
      <c r="B7">
        <v>1</v>
      </c>
      <c r="C7">
        <f t="shared" ref="C7:P7" si="3">B7*(1+(C3/100))</f>
        <v>1.0319100000000001</v>
      </c>
      <c r="D7">
        <f t="shared" si="3"/>
        <v>1.0365432759000002</v>
      </c>
      <c r="E7">
        <f t="shared" si="3"/>
        <v>1.0484946198711271</v>
      </c>
      <c r="F7">
        <f t="shared" si="3"/>
        <v>1.0526885983506116</v>
      </c>
      <c r="G7">
        <f t="shared" si="3"/>
        <v>1.0671420128059654</v>
      </c>
      <c r="H7">
        <f t="shared" si="3"/>
        <v>1.0881540390381148</v>
      </c>
      <c r="I7">
        <f t="shared" si="3"/>
        <v>1.1210815802594081</v>
      </c>
      <c r="J7">
        <f t="shared" si="3"/>
        <v>1.1694001963685885</v>
      </c>
      <c r="K7">
        <f t="shared" si="3"/>
        <v>1.2051604543735399</v>
      </c>
      <c r="L7">
        <f t="shared" si="3"/>
        <v>1.2449307493678667</v>
      </c>
      <c r="M7">
        <f t="shared" si="3"/>
        <v>1.2847685333476384</v>
      </c>
      <c r="N7">
        <f t="shared" si="3"/>
        <v>1.3233115893480676</v>
      </c>
      <c r="O7">
        <f t="shared" si="3"/>
        <v>1.3630109370285097</v>
      </c>
      <c r="P7">
        <f t="shared" si="3"/>
        <v>1.403901265139365</v>
      </c>
    </row>
    <row r="8" spans="1:16" x14ac:dyDescent="0.25">
      <c r="A8" t="s">
        <v>114</v>
      </c>
      <c r="B8" t="e">
        <f>B6/B7</f>
        <v>#VALUE!</v>
      </c>
      <c r="C8">
        <f t="shared" ref="C8:P8" si="4">C6/C7</f>
        <v>2302.5263831148063</v>
      </c>
      <c r="D8">
        <f t="shared" si="4"/>
        <v>1656.467259902081</v>
      </c>
      <c r="E8">
        <f t="shared" si="4"/>
        <v>1253.2253147484025</v>
      </c>
      <c r="F8">
        <f t="shared" si="4"/>
        <v>1336.577599685734</v>
      </c>
      <c r="G8">
        <f t="shared" si="4"/>
        <v>1230.3891930442983</v>
      </c>
      <c r="H8">
        <f t="shared" si="4"/>
        <v>1266.3648257172281</v>
      </c>
      <c r="I8">
        <f t="shared" si="4"/>
        <v>1565.452533431072</v>
      </c>
      <c r="J8">
        <f t="shared" si="4"/>
        <v>1287.8397016493377</v>
      </c>
      <c r="K8">
        <f t="shared" si="4"/>
        <v>1411.4303152140888</v>
      </c>
      <c r="L8">
        <f t="shared" si="4"/>
        <v>1427.3886325824146</v>
      </c>
      <c r="M8">
        <f t="shared" si="4"/>
        <v>1509.2212719030974</v>
      </c>
      <c r="N8">
        <f t="shared" si="4"/>
        <v>1490.2008082401139</v>
      </c>
      <c r="O8">
        <f t="shared" si="4"/>
        <v>1474.6763546754705</v>
      </c>
      <c r="P8">
        <f t="shared" si="4"/>
        <v>1497.2562901646327</v>
      </c>
    </row>
    <row r="9" spans="1:16" x14ac:dyDescent="0.25">
      <c r="A9" t="s">
        <v>115</v>
      </c>
      <c r="B9">
        <v>5.0640000000000001</v>
      </c>
      <c r="C9">
        <v>5.1870000000000003</v>
      </c>
      <c r="D9">
        <v>5.3120000000000003</v>
      </c>
      <c r="E9">
        <v>5.4409999999999998</v>
      </c>
      <c r="F9">
        <v>5.5709999999999997</v>
      </c>
      <c r="G9">
        <v>5.702</v>
      </c>
      <c r="H9">
        <v>5.8360000000000003</v>
      </c>
      <c r="I9">
        <v>5.97</v>
      </c>
      <c r="J9">
        <v>6.1379999999999999</v>
      </c>
      <c r="K9">
        <v>6.3090000000000002</v>
      </c>
      <c r="L9">
        <v>6.4859999999999998</v>
      </c>
      <c r="M9">
        <v>6.6680000000000001</v>
      </c>
      <c r="N9">
        <v>6.8540000000000001</v>
      </c>
      <c r="O9">
        <v>7.0460000000000003</v>
      </c>
      <c r="P9">
        <v>7.2439999999999998</v>
      </c>
    </row>
    <row r="10" spans="1:16" x14ac:dyDescent="0.25">
      <c r="A10" t="s">
        <v>116</v>
      </c>
      <c r="B10">
        <v>443</v>
      </c>
      <c r="C10">
        <f t="shared" ref="C10:G10" si="5">C8/C9</f>
        <v>443.9032934480058</v>
      </c>
      <c r="D10">
        <f t="shared" si="5"/>
        <v>311.83495103578332</v>
      </c>
      <c r="E10">
        <f t="shared" si="5"/>
        <v>230.32996043896389</v>
      </c>
      <c r="F10">
        <f t="shared" si="5"/>
        <v>239.91699868708204</v>
      </c>
      <c r="G10">
        <f t="shared" si="5"/>
        <v>215.78204016911579</v>
      </c>
      <c r="H10">
        <f>H8/H9</f>
        <v>216.99191667533037</v>
      </c>
      <c r="I10">
        <f>I8/I9</f>
        <v>262.21985484607569</v>
      </c>
      <c r="J10">
        <f>J8/J9</f>
        <v>209.81422314260959</v>
      </c>
      <c r="K10">
        <f>K8/K9</f>
        <v>223.71696231004734</v>
      </c>
      <c r="L10">
        <f>L8/L9</f>
        <v>220.07225294209292</v>
      </c>
      <c r="M10">
        <f t="shared" ref="M10:P10" si="6">M8/M9</f>
        <v>226.33792320082443</v>
      </c>
      <c r="N10">
        <f t="shared" si="6"/>
        <v>217.42060231107587</v>
      </c>
      <c r="O10">
        <f t="shared" si="6"/>
        <v>209.29269864823596</v>
      </c>
      <c r="P10">
        <f t="shared" si="6"/>
        <v>206.68916208788414</v>
      </c>
    </row>
    <row r="11" spans="1:16" x14ac:dyDescent="0.25">
      <c r="A11" t="s">
        <v>117</v>
      </c>
      <c r="B11">
        <v>100</v>
      </c>
      <c r="C11">
        <f>(C10/B10)*B11</f>
        <v>100.20390371286814</v>
      </c>
      <c r="D11">
        <f t="shared" ref="D11" si="7">(D10/C10)*C11</f>
        <v>70.391636802659903</v>
      </c>
      <c r="E11">
        <f>(E10/C10)*C11</f>
        <v>51.993219060714203</v>
      </c>
      <c r="F11">
        <f t="shared" ref="F11:G11" si="8">(F10/E10)*E11</f>
        <v>54.157336046745385</v>
      </c>
      <c r="G11">
        <f t="shared" si="8"/>
        <v>48.709264146527268</v>
      </c>
      <c r="H11">
        <f>(H10/G10)*G11</f>
        <v>48.9823739673432</v>
      </c>
      <c r="I11">
        <f>(I10/H10)*H11</f>
        <v>59.191840823041915</v>
      </c>
      <c r="J11">
        <f>(J10/I10)*I11</f>
        <v>47.362127120227896</v>
      </c>
      <c r="K11">
        <f>(K10/J10)*J11</f>
        <v>50.500442959378631</v>
      </c>
      <c r="L11">
        <f>(L10/K10)*K11</f>
        <v>49.677709467741067</v>
      </c>
      <c r="M11">
        <f t="shared" ref="M11:P11" si="9">(M10/L10)*L11</f>
        <v>51.092081986642093</v>
      </c>
      <c r="N11">
        <f t="shared" si="9"/>
        <v>49.079142733877184</v>
      </c>
      <c r="O11">
        <f t="shared" si="9"/>
        <v>47.244401500730476</v>
      </c>
      <c r="P11">
        <f t="shared" si="9"/>
        <v>46.656695730899365</v>
      </c>
    </row>
    <row r="12" spans="1:16" x14ac:dyDescent="0.25">
      <c r="A12" t="s">
        <v>427</v>
      </c>
      <c r="L12">
        <f>(L11-F11)/F11</f>
        <v>-8.2715046676922421E-2</v>
      </c>
    </row>
    <row r="15" spans="1:16" x14ac:dyDescent="0.25">
      <c r="A15" t="s">
        <v>138</v>
      </c>
      <c r="F15">
        <v>144</v>
      </c>
      <c r="G15">
        <v>178</v>
      </c>
      <c r="H15">
        <v>191</v>
      </c>
      <c r="I15">
        <v>169</v>
      </c>
      <c r="J15">
        <v>201</v>
      </c>
      <c r="K15">
        <v>206</v>
      </c>
      <c r="L15">
        <v>211</v>
      </c>
      <c r="N15" s="2" t="s">
        <v>180</v>
      </c>
    </row>
    <row r="16" spans="1:16" x14ac:dyDescent="0.25">
      <c r="A16" t="s">
        <v>137</v>
      </c>
      <c r="F16">
        <v>124</v>
      </c>
      <c r="G16">
        <v>139</v>
      </c>
      <c r="H16">
        <v>125</v>
      </c>
      <c r="I16">
        <v>126</v>
      </c>
      <c r="J16">
        <v>141</v>
      </c>
      <c r="K16">
        <v>150</v>
      </c>
      <c r="L16">
        <v>138</v>
      </c>
      <c r="N16" t="s">
        <v>181</v>
      </c>
    </row>
    <row r="17" spans="1:31" x14ac:dyDescent="0.25">
      <c r="N17" t="s">
        <v>182</v>
      </c>
    </row>
    <row r="18" spans="1:31" x14ac:dyDescent="0.25">
      <c r="A18" t="s">
        <v>130</v>
      </c>
      <c r="E18" t="s">
        <v>138</v>
      </c>
      <c r="F18">
        <f t="shared" ref="F18:L18" si="10">(F15/F7)/F9</f>
        <v>24.554404982899651</v>
      </c>
      <c r="G18">
        <f t="shared" si="10"/>
        <v>29.253010776925066</v>
      </c>
      <c r="H18">
        <f t="shared" si="10"/>
        <v>30.076528363561753</v>
      </c>
      <c r="I18">
        <f t="shared" si="10"/>
        <v>25.250800837029512</v>
      </c>
      <c r="J18">
        <f t="shared" si="10"/>
        <v>28.003093527001681</v>
      </c>
      <c r="K18">
        <f t="shared" si="10"/>
        <v>27.093294671293215</v>
      </c>
      <c r="L18">
        <f t="shared" si="10"/>
        <v>26.131257946416213</v>
      </c>
      <c r="N18" t="s">
        <v>183</v>
      </c>
    </row>
    <row r="19" spans="1:31" x14ac:dyDescent="0.25">
      <c r="E19" t="s">
        <v>137</v>
      </c>
      <c r="F19">
        <f t="shared" ref="F19:L19" si="11">(F16/F7)/F9</f>
        <v>21.144070957496922</v>
      </c>
      <c r="G19">
        <f t="shared" si="11"/>
        <v>22.843643247149348</v>
      </c>
      <c r="H19">
        <f t="shared" si="11"/>
        <v>19.683591860969734</v>
      </c>
      <c r="I19">
        <f t="shared" si="11"/>
        <v>18.826040860743898</v>
      </c>
      <c r="J19">
        <f t="shared" si="11"/>
        <v>19.643961130881777</v>
      </c>
      <c r="K19">
        <f t="shared" si="11"/>
        <v>19.728127187834865</v>
      </c>
      <c r="L19">
        <f t="shared" si="11"/>
        <v>17.090585765902546</v>
      </c>
      <c r="N19" t="s">
        <v>184</v>
      </c>
    </row>
    <row r="20" spans="1:31" x14ac:dyDescent="0.25">
      <c r="N20" t="s">
        <v>185</v>
      </c>
    </row>
    <row r="21" spans="1:31" x14ac:dyDescent="0.25">
      <c r="E21" t="s">
        <v>277</v>
      </c>
      <c r="L21">
        <f>(L18-F18)/F18</f>
        <v>6.4218740572810629E-2</v>
      </c>
      <c r="M21">
        <f>(L18-J18)/J18</f>
        <v>-6.6843885615015045E-2</v>
      </c>
    </row>
    <row r="22" spans="1:31" x14ac:dyDescent="0.25">
      <c r="E22" t="s">
        <v>278</v>
      </c>
      <c r="L22">
        <f>(L19-F19)/F19</f>
        <v>-0.19170788821805185</v>
      </c>
    </row>
    <row r="23" spans="1:31" x14ac:dyDescent="0.25">
      <c r="A23" s="4" t="s">
        <v>186</v>
      </c>
      <c r="E23" t="s">
        <v>214</v>
      </c>
    </row>
    <row r="25" spans="1:31" x14ac:dyDescent="0.25">
      <c r="A25" t="s">
        <v>212</v>
      </c>
      <c r="F25">
        <v>2015</v>
      </c>
      <c r="G25">
        <f>F25+1</f>
        <v>2016</v>
      </c>
      <c r="H25">
        <f t="shared" ref="H25:P25" si="12">G25+1</f>
        <v>2017</v>
      </c>
      <c r="I25">
        <f t="shared" si="12"/>
        <v>2018</v>
      </c>
      <c r="J25">
        <f t="shared" si="12"/>
        <v>2019</v>
      </c>
      <c r="K25">
        <f t="shared" si="12"/>
        <v>2020</v>
      </c>
      <c r="L25">
        <f t="shared" si="12"/>
        <v>2021</v>
      </c>
      <c r="M25">
        <f t="shared" si="12"/>
        <v>2022</v>
      </c>
      <c r="N25">
        <f t="shared" si="12"/>
        <v>2023</v>
      </c>
      <c r="O25">
        <f t="shared" si="12"/>
        <v>2024</v>
      </c>
      <c r="P25">
        <f t="shared" si="12"/>
        <v>2025</v>
      </c>
    </row>
    <row r="26" spans="1:31" x14ac:dyDescent="0.25">
      <c r="A26" t="s">
        <v>211</v>
      </c>
      <c r="B26" t="s">
        <v>204</v>
      </c>
      <c r="C26" t="s">
        <v>205</v>
      </c>
      <c r="D26" t="s">
        <v>206</v>
      </c>
      <c r="E26" t="s">
        <v>207</v>
      </c>
      <c r="F26" s="6">
        <v>1046032.745</v>
      </c>
      <c r="G26" s="6">
        <v>970339.88500000001</v>
      </c>
      <c r="H26" s="6">
        <v>894407.78200000001</v>
      </c>
      <c r="I26" s="6">
        <v>853125.90099999995</v>
      </c>
      <c r="J26" s="6">
        <v>842637.43099999998</v>
      </c>
      <c r="K26" s="6">
        <v>771616.55700000003</v>
      </c>
      <c r="L26" s="6">
        <v>761915.44099999999</v>
      </c>
      <c r="M26" s="6">
        <v>758130.478</v>
      </c>
      <c r="N26" s="6">
        <v>752060.66099999996</v>
      </c>
      <c r="O26" s="6">
        <v>750566.06900000002</v>
      </c>
      <c r="P26" s="6">
        <v>754296.01199999999</v>
      </c>
      <c r="Q26" s="6"/>
      <c r="R26" s="6"/>
      <c r="S26" s="6"/>
      <c r="T26" s="6"/>
      <c r="U26" s="6"/>
      <c r="V26" s="6"/>
      <c r="W26" s="6"/>
      <c r="X26" s="6"/>
      <c r="Y26" s="6"/>
      <c r="Z26" s="6"/>
      <c r="AA26" s="6"/>
      <c r="AB26" s="6"/>
      <c r="AC26" s="6"/>
      <c r="AD26" s="6"/>
      <c r="AE26" s="6"/>
    </row>
    <row r="27" spans="1:31" x14ac:dyDescent="0.25">
      <c r="B27" t="s">
        <v>209</v>
      </c>
      <c r="G27" s="9">
        <f t="shared" ref="G27" si="13">(G26-F26)/F26</f>
        <v>-7.2361845613160017E-2</v>
      </c>
      <c r="H27" s="9">
        <f t="shared" ref="H27" si="14">(H26-G26)/G26</f>
        <v>-7.8253098912861863E-2</v>
      </c>
      <c r="I27" s="9">
        <f t="shared" ref="I27" si="15">(I26-H26)/H26</f>
        <v>-4.6155547649293652E-2</v>
      </c>
      <c r="J27" s="9">
        <f t="shared" ref="J27" si="16">(J26-I26)/I26</f>
        <v>-1.2294164305298677E-2</v>
      </c>
      <c r="K27" s="9">
        <f t="shared" ref="K27" si="17">(K26-J26)/J26</f>
        <v>-8.4284024643571709E-2</v>
      </c>
      <c r="L27" s="9">
        <f t="shared" ref="L27" si="18">(L26-K26)/K26</f>
        <v>-1.2572457021551494E-2</v>
      </c>
      <c r="M27" s="9">
        <f t="shared" ref="M27" si="19">(M26-L26)/L26</f>
        <v>-4.96769430874415E-3</v>
      </c>
      <c r="N27" s="9">
        <f t="shared" ref="N27" si="20">(N26-M26)/M26</f>
        <v>-8.0062959822069565E-3</v>
      </c>
      <c r="O27" s="9">
        <f t="shared" ref="O27" si="21">(O26-N26)/N26</f>
        <v>-1.98732905137282E-3</v>
      </c>
      <c r="P27" s="9">
        <f t="shared" ref="P27" si="22">(P26-O26)/O26</f>
        <v>4.9695065551917054E-3</v>
      </c>
      <c r="Q27" s="9"/>
      <c r="R27" s="9"/>
      <c r="S27" s="9"/>
      <c r="T27" s="9"/>
      <c r="U27" s="9"/>
      <c r="V27" s="9"/>
      <c r="W27" s="9"/>
      <c r="X27" s="9"/>
      <c r="Y27" s="9"/>
      <c r="Z27" s="9"/>
      <c r="AA27" s="9"/>
      <c r="AB27" s="9"/>
      <c r="AC27" s="9"/>
      <c r="AD27" s="9"/>
      <c r="AE27" s="9"/>
    </row>
    <row r="29" spans="1:31" x14ac:dyDescent="0.25">
      <c r="B29" t="s">
        <v>210</v>
      </c>
      <c r="G29" s="9">
        <f>AVERAGE(K27:P27)</f>
        <v>-1.7808049075375903E-2</v>
      </c>
    </row>
  </sheetData>
  <hyperlinks>
    <hyperlink ref="N15" r:id="rId1" xr:uid="{32627429-DBBD-45BD-8F2A-87675722DC7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9259-CDA9-457A-83F1-7D5F824A866D}">
  <dimension ref="A1:Z24"/>
  <sheetViews>
    <sheetView workbookViewId="0">
      <selection activeCell="A12" sqref="A12"/>
    </sheetView>
  </sheetViews>
  <sheetFormatPr defaultRowHeight="15" x14ac:dyDescent="0.25"/>
  <sheetData>
    <row r="1" spans="1:17" x14ac:dyDescent="0.25">
      <c r="A1" s="4" t="s">
        <v>9</v>
      </c>
      <c r="B1" t="s">
        <v>123</v>
      </c>
      <c r="C1" t="s">
        <v>124</v>
      </c>
      <c r="E1" t="s">
        <v>125</v>
      </c>
      <c r="F1" t="s">
        <v>126</v>
      </c>
      <c r="G1" t="s">
        <v>127</v>
      </c>
    </row>
    <row r="2" spans="1:17" x14ac:dyDescent="0.25">
      <c r="A2" s="7">
        <v>45505</v>
      </c>
      <c r="B2">
        <v>2015</v>
      </c>
      <c r="C2">
        <v>2016</v>
      </c>
      <c r="D2">
        <v>2017</v>
      </c>
      <c r="E2">
        <f>D2+1</f>
        <v>2018</v>
      </c>
      <c r="F2">
        <f t="shared" ref="F2:I2" si="0">E2+1</f>
        <v>2019</v>
      </c>
      <c r="G2">
        <f t="shared" si="0"/>
        <v>2020</v>
      </c>
      <c r="H2">
        <f t="shared" si="0"/>
        <v>2021</v>
      </c>
      <c r="I2">
        <f t="shared" si="0"/>
        <v>2022</v>
      </c>
      <c r="J2">
        <f>I2+1</f>
        <v>2023</v>
      </c>
      <c r="K2">
        <f t="shared" ref="K2:O2" si="1">J2+1</f>
        <v>2024</v>
      </c>
      <c r="L2">
        <f t="shared" si="1"/>
        <v>2025</v>
      </c>
      <c r="M2">
        <f t="shared" si="1"/>
        <v>2026</v>
      </c>
      <c r="N2">
        <f t="shared" si="1"/>
        <v>2027</v>
      </c>
      <c r="O2">
        <f t="shared" si="1"/>
        <v>2028</v>
      </c>
      <c r="P2">
        <v>2029</v>
      </c>
    </row>
    <row r="3" spans="1:17" x14ac:dyDescent="0.25">
      <c r="A3" t="s">
        <v>109</v>
      </c>
      <c r="B3">
        <v>10.988</v>
      </c>
      <c r="C3">
        <v>10.212</v>
      </c>
      <c r="D3">
        <v>23.533999999999999</v>
      </c>
      <c r="E3">
        <v>20.850999999999999</v>
      </c>
      <c r="F3">
        <v>13.875</v>
      </c>
      <c r="G3">
        <v>5.7</v>
      </c>
      <c r="H3">
        <v>4.5</v>
      </c>
      <c r="I3">
        <v>8.5</v>
      </c>
      <c r="J3">
        <v>24.391999999999999</v>
      </c>
      <c r="K3">
        <v>33.302</v>
      </c>
      <c r="L3">
        <v>19.651</v>
      </c>
      <c r="M3">
        <v>12.472</v>
      </c>
      <c r="N3">
        <v>9.9849999999999994</v>
      </c>
      <c r="O3">
        <v>6.6550000000000002</v>
      </c>
      <c r="P3">
        <v>5.3369999999999997</v>
      </c>
      <c r="Q3">
        <v>5.1820000000000004</v>
      </c>
    </row>
    <row r="4" spans="1:17" x14ac:dyDescent="0.25">
      <c r="A4" s="5" t="s">
        <v>110</v>
      </c>
      <c r="B4">
        <v>818</v>
      </c>
      <c r="C4">
        <v>1032</v>
      </c>
      <c r="D4">
        <v>1237</v>
      </c>
      <c r="E4">
        <v>1370</v>
      </c>
      <c r="F4" s="6">
        <v>1435</v>
      </c>
      <c r="G4" s="6">
        <v>1579</v>
      </c>
      <c r="H4" s="6">
        <v>1831</v>
      </c>
      <c r="I4" s="6">
        <v>2185</v>
      </c>
      <c r="J4" s="6">
        <v>3017</v>
      </c>
      <c r="K4" s="6">
        <v>4672</v>
      </c>
      <c r="L4" s="6">
        <v>5341</v>
      </c>
      <c r="M4" s="6">
        <v>5825</v>
      </c>
      <c r="N4" s="6">
        <v>5904</v>
      </c>
      <c r="O4" s="6">
        <v>6015</v>
      </c>
      <c r="P4" s="6">
        <v>6204</v>
      </c>
    </row>
    <row r="5" spans="1:17" x14ac:dyDescent="0.25">
      <c r="A5" s="5" t="s">
        <v>111</v>
      </c>
      <c r="B5">
        <v>243</v>
      </c>
      <c r="C5">
        <v>317</v>
      </c>
      <c r="D5">
        <v>415</v>
      </c>
      <c r="E5">
        <v>533</v>
      </c>
      <c r="F5">
        <v>568</v>
      </c>
      <c r="G5">
        <v>565</v>
      </c>
      <c r="H5">
        <v>585</v>
      </c>
      <c r="I5">
        <v>774</v>
      </c>
      <c r="J5">
        <v>1363</v>
      </c>
      <c r="K5">
        <v>2647</v>
      </c>
      <c r="L5">
        <v>2811</v>
      </c>
      <c r="M5">
        <v>2856</v>
      </c>
      <c r="N5">
        <v>2559</v>
      </c>
      <c r="O5">
        <v>2374</v>
      </c>
      <c r="P5">
        <v>2289</v>
      </c>
    </row>
    <row r="6" spans="1:17" x14ac:dyDescent="0.25">
      <c r="A6" s="5" t="s">
        <v>112</v>
      </c>
      <c r="B6" s="6">
        <f t="shared" ref="B6:P6" si="2">B4-B5</f>
        <v>575</v>
      </c>
      <c r="C6" s="6">
        <f t="shared" si="2"/>
        <v>715</v>
      </c>
      <c r="D6" s="6">
        <f t="shared" si="2"/>
        <v>822</v>
      </c>
      <c r="E6" s="6">
        <f t="shared" si="2"/>
        <v>837</v>
      </c>
      <c r="F6" s="6">
        <f t="shared" si="2"/>
        <v>867</v>
      </c>
      <c r="G6" s="6">
        <f t="shared" si="2"/>
        <v>1014</v>
      </c>
      <c r="H6" s="6">
        <f t="shared" si="2"/>
        <v>1246</v>
      </c>
      <c r="I6" s="6">
        <f t="shared" si="2"/>
        <v>1411</v>
      </c>
      <c r="J6" s="6">
        <f t="shared" si="2"/>
        <v>1654</v>
      </c>
      <c r="K6" s="6">
        <f t="shared" si="2"/>
        <v>2025</v>
      </c>
      <c r="L6" s="6">
        <f t="shared" si="2"/>
        <v>2530</v>
      </c>
      <c r="M6" s="6">
        <f t="shared" si="2"/>
        <v>2969</v>
      </c>
      <c r="N6" s="6">
        <f t="shared" si="2"/>
        <v>3345</v>
      </c>
      <c r="O6" s="6">
        <f t="shared" si="2"/>
        <v>3641</v>
      </c>
      <c r="P6" s="6">
        <f t="shared" si="2"/>
        <v>3915</v>
      </c>
    </row>
    <row r="7" spans="1:17" x14ac:dyDescent="0.25">
      <c r="A7" t="s">
        <v>113</v>
      </c>
      <c r="B7">
        <v>1</v>
      </c>
      <c r="C7">
        <f t="shared" ref="C7:P7" si="3">B7*(1+(C3/100))</f>
        <v>1.10212</v>
      </c>
      <c r="D7">
        <f t="shared" si="3"/>
        <v>1.3614929208</v>
      </c>
      <c r="E7">
        <f t="shared" si="3"/>
        <v>1.6453778097160079</v>
      </c>
      <c r="F7">
        <f t="shared" si="3"/>
        <v>1.8736739808141039</v>
      </c>
      <c r="G7">
        <f t="shared" si="3"/>
        <v>1.9804733977205076</v>
      </c>
      <c r="H7">
        <f t="shared" si="3"/>
        <v>2.0695947006179303</v>
      </c>
      <c r="I7">
        <f t="shared" si="3"/>
        <v>2.2455102501704545</v>
      </c>
      <c r="J7">
        <f t="shared" si="3"/>
        <v>2.7932351103920317</v>
      </c>
      <c r="K7">
        <f t="shared" si="3"/>
        <v>3.7234382668547856</v>
      </c>
      <c r="L7">
        <f t="shared" si="3"/>
        <v>4.4551311206744195</v>
      </c>
      <c r="M7">
        <f t="shared" si="3"/>
        <v>5.0107750740449326</v>
      </c>
      <c r="N7">
        <f t="shared" si="3"/>
        <v>5.5111009651883194</v>
      </c>
      <c r="O7">
        <f t="shared" si="3"/>
        <v>5.8778647344216015</v>
      </c>
      <c r="P7">
        <f t="shared" si="3"/>
        <v>6.1915663752976817</v>
      </c>
    </row>
    <row r="8" spans="1:17" x14ac:dyDescent="0.25">
      <c r="A8" t="s">
        <v>114</v>
      </c>
      <c r="B8">
        <f>B6/B7</f>
        <v>575</v>
      </c>
      <c r="C8">
        <f t="shared" ref="C8:P8" si="4">C6/C7</f>
        <v>648.74968243022533</v>
      </c>
      <c r="D8">
        <f t="shared" si="4"/>
        <v>603.74900775613344</v>
      </c>
      <c r="E8">
        <f t="shared" si="4"/>
        <v>508.69775625846449</v>
      </c>
      <c r="F8">
        <f t="shared" si="4"/>
        <v>462.72724544282352</v>
      </c>
      <c r="G8">
        <f t="shared" si="4"/>
        <v>511.99879845247978</v>
      </c>
      <c r="H8">
        <f t="shared" si="4"/>
        <v>602.05024666325971</v>
      </c>
      <c r="I8">
        <f t="shared" si="4"/>
        <v>628.36497846887687</v>
      </c>
      <c r="J8">
        <f t="shared" si="4"/>
        <v>592.14492680777607</v>
      </c>
      <c r="K8">
        <f t="shared" si="4"/>
        <v>543.85217502492173</v>
      </c>
      <c r="L8">
        <f t="shared" si="4"/>
        <v>567.88452044863891</v>
      </c>
      <c r="M8">
        <f t="shared" si="4"/>
        <v>592.52310393635048</v>
      </c>
      <c r="N8">
        <f t="shared" si="4"/>
        <v>606.95676256508182</v>
      </c>
      <c r="O8">
        <f t="shared" si="4"/>
        <v>619.44263172267176</v>
      </c>
      <c r="P8">
        <f t="shared" si="4"/>
        <v>632.31172254238697</v>
      </c>
    </row>
    <row r="9" spans="1:17" x14ac:dyDescent="0.25">
      <c r="A9" t="s">
        <v>115</v>
      </c>
      <c r="B9">
        <v>89</v>
      </c>
      <c r="C9">
        <v>91</v>
      </c>
      <c r="D9">
        <v>95.2</v>
      </c>
      <c r="E9">
        <v>97.1</v>
      </c>
      <c r="F9">
        <v>98.9</v>
      </c>
      <c r="G9">
        <v>100.6</v>
      </c>
      <c r="H9">
        <v>102.1</v>
      </c>
      <c r="I9">
        <v>103.6</v>
      </c>
      <c r="J9">
        <v>105.2</v>
      </c>
      <c r="K9">
        <v>107.304</v>
      </c>
      <c r="L9">
        <v>109.45</v>
      </c>
      <c r="M9">
        <v>111.639</v>
      </c>
      <c r="N9">
        <v>113.872</v>
      </c>
      <c r="O9">
        <v>116.149</v>
      </c>
      <c r="P9">
        <v>118.47199999999999</v>
      </c>
      <c r="Q9">
        <v>122.026</v>
      </c>
    </row>
    <row r="10" spans="1:17" x14ac:dyDescent="0.25">
      <c r="A10" t="s">
        <v>116</v>
      </c>
      <c r="B10">
        <f>B8/B9</f>
        <v>6.4606741573033704</v>
      </c>
      <c r="C10">
        <f t="shared" ref="C10:G10" si="5">C8/C9</f>
        <v>7.1291173893431354</v>
      </c>
      <c r="D10">
        <f t="shared" si="5"/>
        <v>6.3419013419761914</v>
      </c>
      <c r="E10">
        <f t="shared" si="5"/>
        <v>5.2389058317040629</v>
      </c>
      <c r="F10">
        <f t="shared" si="5"/>
        <v>4.67873857879498</v>
      </c>
      <c r="G10">
        <f t="shared" si="5"/>
        <v>5.089451276863616</v>
      </c>
      <c r="H10">
        <f>H8/H9</f>
        <v>5.8966723473384892</v>
      </c>
      <c r="I10">
        <f>I8/I9</f>
        <v>6.0652990199698547</v>
      </c>
      <c r="J10">
        <f>J8/J9</f>
        <v>5.6287540571081376</v>
      </c>
      <c r="K10">
        <f>K8/K9</f>
        <v>5.0683308639465601</v>
      </c>
      <c r="L10">
        <f>L8/L9</f>
        <v>5.1885291955106343</v>
      </c>
      <c r="M10">
        <f t="shared" ref="M10:P10" si="6">M8/M9</f>
        <v>5.3074920407415913</v>
      </c>
      <c r="N10">
        <f t="shared" si="6"/>
        <v>5.3301668765375316</v>
      </c>
      <c r="O10">
        <f t="shared" si="6"/>
        <v>5.3331723193714264</v>
      </c>
      <c r="P10">
        <f t="shared" si="6"/>
        <v>5.3372250197716511</v>
      </c>
    </row>
    <row r="11" spans="1:17" x14ac:dyDescent="0.25">
      <c r="A11" t="s">
        <v>117</v>
      </c>
      <c r="C11">
        <v>100</v>
      </c>
      <c r="D11">
        <f t="shared" ref="D11:G11" si="7">(D10/C10)*C11</f>
        <v>88.957734816602922</v>
      </c>
      <c r="E11">
        <f t="shared" si="7"/>
        <v>73.4860368484796</v>
      </c>
      <c r="F11">
        <f t="shared" si="7"/>
        <v>65.628580976783041</v>
      </c>
      <c r="G11">
        <f t="shared" si="7"/>
        <v>71.389640525088197</v>
      </c>
      <c r="H11">
        <f>(H10/G10)*G11</f>
        <v>82.712515803892515</v>
      </c>
      <c r="I11">
        <f>(I10/H10)*H11</f>
        <v>85.077839074953175</v>
      </c>
      <c r="J11">
        <f>(J10/I10)*I11</f>
        <v>78.954430818073007</v>
      </c>
      <c r="K11">
        <f>(K10/J10)*J11</f>
        <v>71.093384877108164</v>
      </c>
      <c r="L11">
        <f>(L10/K10)*K11</f>
        <v>72.779404688533234</v>
      </c>
      <c r="M11">
        <f t="shared" ref="M11:P11" si="8">(M10/L10)*L11</f>
        <v>74.448094355627049</v>
      </c>
      <c r="N11">
        <f t="shared" si="8"/>
        <v>74.766153865066968</v>
      </c>
      <c r="O11">
        <f t="shared" si="8"/>
        <v>74.808311157053595</v>
      </c>
      <c r="P11">
        <f t="shared" si="8"/>
        <v>74.865158311882084</v>
      </c>
    </row>
    <row r="12" spans="1:17" x14ac:dyDescent="0.25">
      <c r="A12" t="s">
        <v>427</v>
      </c>
      <c r="L12">
        <f>(L11-I11)/I11</f>
        <v>-0.14455508649655616</v>
      </c>
    </row>
    <row r="14" spans="1:17" x14ac:dyDescent="0.25">
      <c r="A14" s="4" t="s">
        <v>215</v>
      </c>
      <c r="C14">
        <v>15.3</v>
      </c>
      <c r="D14">
        <v>13.7</v>
      </c>
      <c r="E14">
        <v>14.3</v>
      </c>
      <c r="F14">
        <v>16.2</v>
      </c>
      <c r="G14">
        <v>13.7</v>
      </c>
      <c r="H14">
        <v>18</v>
      </c>
      <c r="I14">
        <v>16.3</v>
      </c>
      <c r="J14">
        <v>14.9</v>
      </c>
      <c r="K14">
        <v>12.8</v>
      </c>
      <c r="L14">
        <v>12.3</v>
      </c>
    </row>
    <row r="15" spans="1:17" x14ac:dyDescent="0.25">
      <c r="A15" s="4" t="s">
        <v>216</v>
      </c>
      <c r="C15">
        <f t="shared" ref="C15:L15" si="9">C4*(C14/100)</f>
        <v>157.89599999999999</v>
      </c>
      <c r="D15">
        <f t="shared" si="9"/>
        <v>169.46899999999997</v>
      </c>
      <c r="E15">
        <f t="shared" si="9"/>
        <v>195.91000000000003</v>
      </c>
      <c r="F15">
        <f t="shared" si="9"/>
        <v>232.47</v>
      </c>
      <c r="G15">
        <f t="shared" si="9"/>
        <v>216.32299999999998</v>
      </c>
      <c r="H15">
        <f t="shared" si="9"/>
        <v>329.58</v>
      </c>
      <c r="I15">
        <f t="shared" si="9"/>
        <v>356.15500000000003</v>
      </c>
      <c r="J15">
        <f t="shared" si="9"/>
        <v>449.53299999999996</v>
      </c>
      <c r="K15">
        <f t="shared" si="9"/>
        <v>598.01599999999996</v>
      </c>
      <c r="L15">
        <f t="shared" si="9"/>
        <v>656.9430000000001</v>
      </c>
    </row>
    <row r="16" spans="1:17" x14ac:dyDescent="0.25">
      <c r="A16" s="4" t="s">
        <v>217</v>
      </c>
      <c r="C16">
        <f t="shared" ref="C16:L16" si="10">(C15/C7)/C9</f>
        <v>1.574348418612201</v>
      </c>
      <c r="D16">
        <f t="shared" si="10"/>
        <v>1.3074886600040914</v>
      </c>
      <c r="E16">
        <f t="shared" si="10"/>
        <v>1.2262294402498723</v>
      </c>
      <c r="F16">
        <f t="shared" si="10"/>
        <v>1.2545171365772421</v>
      </c>
      <c r="G16">
        <f t="shared" si="10"/>
        <v>1.0857646632790612</v>
      </c>
      <c r="H16">
        <f t="shared" si="10"/>
        <v>1.5597313581346861</v>
      </c>
      <c r="I16">
        <f t="shared" si="10"/>
        <v>1.5309614262631921</v>
      </c>
      <c r="J16">
        <f t="shared" si="10"/>
        <v>1.5298129973119663</v>
      </c>
      <c r="K16">
        <f t="shared" si="10"/>
        <v>1.496761950584625</v>
      </c>
      <c r="L16">
        <f t="shared" si="10"/>
        <v>1.3472600534728629</v>
      </c>
    </row>
    <row r="17" spans="1:26" x14ac:dyDescent="0.25">
      <c r="A17" s="4" t="s">
        <v>279</v>
      </c>
      <c r="L17">
        <f>(L16-I16)/I16</f>
        <v>-0.11999085648990644</v>
      </c>
    </row>
    <row r="18" spans="1:26" x14ac:dyDescent="0.25">
      <c r="A18" s="2" t="s">
        <v>218</v>
      </c>
    </row>
    <row r="19" spans="1:26" x14ac:dyDescent="0.25">
      <c r="A19" s="4"/>
    </row>
    <row r="20" spans="1:26" x14ac:dyDescent="0.25">
      <c r="F20">
        <v>2015</v>
      </c>
      <c r="G20">
        <f>F20+1</f>
        <v>2016</v>
      </c>
      <c r="H20">
        <f t="shared" ref="H20:P20" si="11">G20+1</f>
        <v>2017</v>
      </c>
      <c r="I20">
        <f t="shared" si="11"/>
        <v>2018</v>
      </c>
      <c r="J20">
        <f t="shared" si="11"/>
        <v>2019</v>
      </c>
      <c r="K20">
        <f t="shared" si="11"/>
        <v>2020</v>
      </c>
      <c r="L20">
        <f t="shared" si="11"/>
        <v>2021</v>
      </c>
      <c r="M20">
        <f t="shared" si="11"/>
        <v>2022</v>
      </c>
      <c r="N20">
        <f t="shared" si="11"/>
        <v>2023</v>
      </c>
      <c r="O20">
        <f t="shared" si="11"/>
        <v>2024</v>
      </c>
      <c r="P20">
        <f t="shared" si="11"/>
        <v>2025</v>
      </c>
    </row>
    <row r="21" spans="1:26" x14ac:dyDescent="0.25">
      <c r="A21" t="s">
        <v>9</v>
      </c>
      <c r="B21" t="s">
        <v>204</v>
      </c>
      <c r="C21" t="s">
        <v>205</v>
      </c>
      <c r="D21" t="s">
        <v>206</v>
      </c>
      <c r="E21" t="s">
        <v>207</v>
      </c>
      <c r="F21" s="6">
        <v>63924.718999999997</v>
      </c>
      <c r="G21" s="6">
        <v>65232.966999999997</v>
      </c>
      <c r="H21" s="6">
        <v>64967.436999999998</v>
      </c>
      <c r="I21" s="6">
        <v>67089.597999999998</v>
      </c>
      <c r="J21" s="6">
        <v>69523.760999999999</v>
      </c>
      <c r="K21" s="6">
        <v>70793.240999999995</v>
      </c>
      <c r="L21" s="6">
        <v>72021.547999999995</v>
      </c>
      <c r="M21" s="6">
        <v>75699.807000000001</v>
      </c>
      <c r="N21" s="6">
        <v>77351.710999999996</v>
      </c>
      <c r="O21" s="6">
        <v>77654.142000000007</v>
      </c>
      <c r="P21" s="6">
        <v>78991.611999999994</v>
      </c>
      <c r="Q21" s="6"/>
      <c r="R21" s="6"/>
      <c r="S21" s="6"/>
      <c r="T21" s="6"/>
      <c r="U21" s="6"/>
      <c r="V21" s="6"/>
      <c r="W21" s="6"/>
      <c r="X21" s="6"/>
      <c r="Y21" s="6"/>
      <c r="Z21" s="6"/>
    </row>
    <row r="22" spans="1:26" x14ac:dyDescent="0.25">
      <c r="B22" t="s">
        <v>209</v>
      </c>
      <c r="F22" s="9" t="e">
        <f t="shared" ref="F22:P22" si="12">(F21-E21)/E21</f>
        <v>#VALUE!</v>
      </c>
      <c r="G22" s="9">
        <f t="shared" si="12"/>
        <v>2.0465447802750603E-2</v>
      </c>
      <c r="H22" s="9">
        <f t="shared" si="12"/>
        <v>-4.0704878562399108E-3</v>
      </c>
      <c r="I22" s="9">
        <f t="shared" si="12"/>
        <v>3.2664994926612234E-2</v>
      </c>
      <c r="J22" s="9">
        <f t="shared" si="12"/>
        <v>3.6282271358966861E-2</v>
      </c>
      <c r="K22" s="9">
        <f t="shared" si="12"/>
        <v>1.8259656579856145E-2</v>
      </c>
      <c r="L22" s="9">
        <f t="shared" si="12"/>
        <v>1.7350625323115251E-2</v>
      </c>
      <c r="M22" s="9">
        <f t="shared" si="12"/>
        <v>5.1071645946849209E-2</v>
      </c>
      <c r="N22" s="9">
        <f t="shared" si="12"/>
        <v>2.182177294058352E-2</v>
      </c>
      <c r="O22" s="9">
        <f t="shared" si="12"/>
        <v>3.9098165520865006E-3</v>
      </c>
      <c r="P22" s="9">
        <f t="shared" si="12"/>
        <v>1.722342125678224E-2</v>
      </c>
      <c r="Q22" s="9"/>
      <c r="R22" s="9"/>
      <c r="S22" s="9"/>
      <c r="T22" s="9"/>
      <c r="U22" s="9"/>
      <c r="V22" s="9"/>
      <c r="W22" s="9"/>
      <c r="X22" s="9"/>
      <c r="Y22" s="9"/>
      <c r="Z22" s="9"/>
    </row>
    <row r="24" spans="1:26" x14ac:dyDescent="0.25">
      <c r="B24" t="s">
        <v>210</v>
      </c>
      <c r="G24" s="9">
        <f>AVERAGE(N22:P22)</f>
        <v>1.4318336916484089E-2</v>
      </c>
    </row>
  </sheetData>
  <hyperlinks>
    <hyperlink ref="A18" r:id="rId1" xr:uid="{1E8B7C89-128A-4B2D-9D76-6C0DA27CF30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46C88-CDF1-4256-A0E0-9C8D703D7996}">
  <dimension ref="A1:Z27"/>
  <sheetViews>
    <sheetView workbookViewId="0">
      <selection activeCell="A12" sqref="A12"/>
    </sheetView>
  </sheetViews>
  <sheetFormatPr defaultRowHeight="15" x14ac:dyDescent="0.25"/>
  <sheetData>
    <row r="1" spans="1:17" x14ac:dyDescent="0.25">
      <c r="A1" s="4" t="s">
        <v>53</v>
      </c>
      <c r="B1" t="s">
        <v>131</v>
      </c>
      <c r="C1" t="s">
        <v>132</v>
      </c>
      <c r="D1" t="s">
        <v>133</v>
      </c>
      <c r="E1" t="s">
        <v>134</v>
      </c>
      <c r="F1" t="s">
        <v>135</v>
      </c>
    </row>
    <row r="2" spans="1:17" x14ac:dyDescent="0.25">
      <c r="A2" s="7">
        <v>45658</v>
      </c>
      <c r="B2">
        <v>2015</v>
      </c>
      <c r="C2">
        <v>2016</v>
      </c>
      <c r="D2">
        <v>2017</v>
      </c>
      <c r="E2">
        <f>D2+1</f>
        <v>2018</v>
      </c>
      <c r="F2">
        <f t="shared" ref="F2:I2" si="0">E2+1</f>
        <v>2019</v>
      </c>
      <c r="G2">
        <f t="shared" si="0"/>
        <v>2020</v>
      </c>
      <c r="H2">
        <f t="shared" si="0"/>
        <v>2021</v>
      </c>
      <c r="I2">
        <f t="shared" si="0"/>
        <v>2022</v>
      </c>
      <c r="J2">
        <f>I2+1</f>
        <v>2023</v>
      </c>
      <c r="K2">
        <f t="shared" ref="K2:M2" si="1">J2+1</f>
        <v>2024</v>
      </c>
      <c r="L2">
        <f t="shared" si="1"/>
        <v>2025</v>
      </c>
      <c r="M2">
        <f t="shared" si="1"/>
        <v>2026</v>
      </c>
      <c r="N2">
        <v>2027</v>
      </c>
      <c r="O2">
        <v>2028</v>
      </c>
      <c r="P2">
        <v>2029</v>
      </c>
    </row>
    <row r="3" spans="1:17" x14ac:dyDescent="0.25">
      <c r="A3" t="s">
        <v>109</v>
      </c>
      <c r="B3">
        <v>6.8079999999999998</v>
      </c>
      <c r="C3">
        <v>7.2249999999999996</v>
      </c>
      <c r="D3">
        <v>8.0489999999999995</v>
      </c>
      <c r="E3">
        <v>6.5209999999999999</v>
      </c>
      <c r="F3">
        <v>7.1159999999999997</v>
      </c>
      <c r="G3">
        <v>5.931</v>
      </c>
      <c r="H3">
        <v>7.37</v>
      </c>
      <c r="I3">
        <v>11.513</v>
      </c>
      <c r="J3">
        <v>16.966000000000001</v>
      </c>
      <c r="K3">
        <v>11.564</v>
      </c>
      <c r="L3">
        <v>9.2880000000000003</v>
      </c>
      <c r="M3">
        <v>6.7</v>
      </c>
      <c r="N3">
        <v>5</v>
      </c>
      <c r="O3">
        <v>5</v>
      </c>
      <c r="P3">
        <v>5</v>
      </c>
    </row>
    <row r="4" spans="1:17" x14ac:dyDescent="0.25">
      <c r="A4" s="5" t="s">
        <v>110</v>
      </c>
      <c r="B4">
        <v>11469</v>
      </c>
      <c r="C4">
        <v>12585</v>
      </c>
      <c r="D4">
        <v>16332</v>
      </c>
      <c r="E4">
        <v>18318</v>
      </c>
      <c r="F4" s="6">
        <v>21552</v>
      </c>
      <c r="G4" s="6">
        <v>23477</v>
      </c>
      <c r="H4" s="6">
        <v>22676</v>
      </c>
      <c r="I4" s="6">
        <v>29831</v>
      </c>
      <c r="J4" s="6">
        <v>34925</v>
      </c>
      <c r="K4" s="6">
        <v>41260</v>
      </c>
      <c r="L4" s="6">
        <v>48661</v>
      </c>
      <c r="M4" s="6">
        <v>49885</v>
      </c>
      <c r="N4" s="6">
        <v>51938</v>
      </c>
      <c r="O4" s="6">
        <v>56172</v>
      </c>
      <c r="P4" s="6">
        <v>60806</v>
      </c>
    </row>
    <row r="5" spans="1:17" x14ac:dyDescent="0.25">
      <c r="A5" s="5" t="s">
        <v>111</v>
      </c>
      <c r="B5">
        <v>2798</v>
      </c>
      <c r="C5">
        <v>3261</v>
      </c>
      <c r="D5">
        <v>2241</v>
      </c>
      <c r="E5">
        <v>1996</v>
      </c>
      <c r="F5">
        <v>2843</v>
      </c>
      <c r="G5">
        <v>2967</v>
      </c>
      <c r="H5">
        <v>3180</v>
      </c>
      <c r="I5">
        <v>2617</v>
      </c>
      <c r="J5">
        <v>3023</v>
      </c>
      <c r="K5">
        <v>5044</v>
      </c>
      <c r="L5">
        <v>5883</v>
      </c>
      <c r="M5">
        <v>5515</v>
      </c>
      <c r="N5">
        <v>5355</v>
      </c>
      <c r="O5">
        <v>4724</v>
      </c>
      <c r="P5">
        <v>4712</v>
      </c>
    </row>
    <row r="6" spans="1:17" x14ac:dyDescent="0.25">
      <c r="A6" s="5" t="s">
        <v>112</v>
      </c>
      <c r="B6" s="6">
        <f t="shared" ref="B6:C6" si="2">B4-B5</f>
        <v>8671</v>
      </c>
      <c r="C6" s="6">
        <f t="shared" si="2"/>
        <v>9324</v>
      </c>
      <c r="D6" s="6">
        <f>D4-D5</f>
        <v>14091</v>
      </c>
      <c r="E6" s="6">
        <f t="shared" ref="E6:P6" si="3">E4-E5</f>
        <v>16322</v>
      </c>
      <c r="F6" s="6">
        <f t="shared" si="3"/>
        <v>18709</v>
      </c>
      <c r="G6" s="6">
        <f t="shared" si="3"/>
        <v>20510</v>
      </c>
      <c r="H6" s="6">
        <f t="shared" si="3"/>
        <v>19496</v>
      </c>
      <c r="I6" s="6">
        <f t="shared" si="3"/>
        <v>27214</v>
      </c>
      <c r="J6" s="6">
        <f t="shared" si="3"/>
        <v>31902</v>
      </c>
      <c r="K6" s="6">
        <f t="shared" si="3"/>
        <v>36216</v>
      </c>
      <c r="L6" s="6">
        <f t="shared" si="3"/>
        <v>42778</v>
      </c>
      <c r="M6" s="6">
        <f t="shared" si="3"/>
        <v>44370</v>
      </c>
      <c r="N6" s="6">
        <f t="shared" si="3"/>
        <v>46583</v>
      </c>
      <c r="O6" s="6">
        <f t="shared" si="3"/>
        <v>51448</v>
      </c>
      <c r="P6" s="6">
        <f t="shared" si="3"/>
        <v>56094</v>
      </c>
    </row>
    <row r="7" spans="1:17" x14ac:dyDescent="0.25">
      <c r="A7" t="s">
        <v>113</v>
      </c>
      <c r="B7">
        <v>1</v>
      </c>
      <c r="C7">
        <f t="shared" ref="C7:P7" si="4">B7*(1+(C3/100))</f>
        <v>1.0722499999999999</v>
      </c>
      <c r="D7">
        <f t="shared" si="4"/>
        <v>1.1585554024999998</v>
      </c>
      <c r="E7">
        <f t="shared" si="4"/>
        <v>1.2341048002970247</v>
      </c>
      <c r="F7">
        <f t="shared" si="4"/>
        <v>1.3219236978861608</v>
      </c>
      <c r="G7">
        <f t="shared" si="4"/>
        <v>1.400326992407789</v>
      </c>
      <c r="H7">
        <f t="shared" si="4"/>
        <v>1.5035310917482432</v>
      </c>
      <c r="I7">
        <f t="shared" si="4"/>
        <v>1.6766326263412183</v>
      </c>
      <c r="J7">
        <f t="shared" si="4"/>
        <v>1.9610901177262694</v>
      </c>
      <c r="K7">
        <f t="shared" si="4"/>
        <v>2.1878705789401351</v>
      </c>
      <c r="L7">
        <f t="shared" si="4"/>
        <v>2.3910799983120952</v>
      </c>
      <c r="M7">
        <f t="shared" si="4"/>
        <v>2.5512823581990056</v>
      </c>
      <c r="N7">
        <f t="shared" si="4"/>
        <v>2.6788464761089559</v>
      </c>
      <c r="O7">
        <f t="shared" si="4"/>
        <v>2.8127887999144039</v>
      </c>
      <c r="P7">
        <f t="shared" si="4"/>
        <v>2.9534282399101244</v>
      </c>
    </row>
    <row r="8" spans="1:17" x14ac:dyDescent="0.25">
      <c r="A8" t="s">
        <v>114</v>
      </c>
      <c r="B8">
        <f>B6/B7</f>
        <v>8671</v>
      </c>
      <c r="C8">
        <f t="shared" ref="C8:P8" si="5">C6/C7</f>
        <v>8695.7332711587787</v>
      </c>
      <c r="D8">
        <f t="shared" si="5"/>
        <v>12162.560348511259</v>
      </c>
      <c r="E8">
        <f t="shared" si="5"/>
        <v>13225.78114603526</v>
      </c>
      <c r="F8">
        <f t="shared" si="5"/>
        <v>14152.859223203932</v>
      </c>
      <c r="G8">
        <f t="shared" si="5"/>
        <v>14646.579057034478</v>
      </c>
      <c r="H8">
        <f t="shared" si="5"/>
        <v>12966.808672596764</v>
      </c>
      <c r="I8">
        <f t="shared" si="5"/>
        <v>16231.343451419612</v>
      </c>
      <c r="J8">
        <f t="shared" si="5"/>
        <v>16267.482922706211</v>
      </c>
      <c r="K8">
        <f t="shared" si="5"/>
        <v>16553.08149787545</v>
      </c>
      <c r="L8">
        <f t="shared" si="5"/>
        <v>17890.660300030835</v>
      </c>
      <c r="M8">
        <f t="shared" si="5"/>
        <v>17391.254189254672</v>
      </c>
      <c r="N8">
        <f t="shared" si="5"/>
        <v>17389.201066745023</v>
      </c>
      <c r="O8">
        <f t="shared" si="5"/>
        <v>18290.744047887853</v>
      </c>
      <c r="P8">
        <f t="shared" si="5"/>
        <v>18992.843381800601</v>
      </c>
    </row>
    <row r="9" spans="1:17" x14ac:dyDescent="0.25">
      <c r="A9" t="s">
        <v>115</v>
      </c>
      <c r="B9">
        <v>2.0859999999999999</v>
      </c>
      <c r="C9">
        <v>2.149</v>
      </c>
      <c r="D9">
        <v>2.214</v>
      </c>
      <c r="E9">
        <v>2.2799999999999998</v>
      </c>
      <c r="F9">
        <v>2.3490000000000002</v>
      </c>
      <c r="G9">
        <v>2.419</v>
      </c>
      <c r="H9">
        <v>2.492</v>
      </c>
      <c r="I9">
        <v>2.5670000000000002</v>
      </c>
      <c r="J9">
        <v>2.6440000000000001</v>
      </c>
      <c r="K9">
        <v>2.7240000000000002</v>
      </c>
      <c r="L9">
        <v>2.8050000000000002</v>
      </c>
      <c r="M9">
        <v>2.89</v>
      </c>
      <c r="N9">
        <v>2.9769999999999999</v>
      </c>
      <c r="O9">
        <v>3.0659999999999998</v>
      </c>
      <c r="P9">
        <v>3.1579999999999999</v>
      </c>
    </row>
    <row r="10" spans="1:17" x14ac:dyDescent="0.25">
      <c r="A10" t="s">
        <v>116</v>
      </c>
      <c r="B10">
        <f>B8/B9</f>
        <v>4156.7593480345158</v>
      </c>
      <c r="C10">
        <f t="shared" ref="C10:G10" si="6">C8/C9</f>
        <v>4046.40915363368</v>
      </c>
      <c r="D10">
        <f t="shared" si="6"/>
        <v>5493.4780255245068</v>
      </c>
      <c r="E10">
        <f t="shared" si="6"/>
        <v>5800.7812044014308</v>
      </c>
      <c r="F10">
        <f t="shared" si="6"/>
        <v>6025.0571405721284</v>
      </c>
      <c r="G10">
        <f t="shared" si="6"/>
        <v>6054.8073819902756</v>
      </c>
      <c r="H10">
        <f>H8/H9</f>
        <v>5203.3742666921207</v>
      </c>
      <c r="I10">
        <f>I8/I9</f>
        <v>6323.0788669340127</v>
      </c>
      <c r="J10">
        <f>J8/J9</f>
        <v>6152.6032234138465</v>
      </c>
      <c r="K10">
        <f>K8/K9</f>
        <v>6076.7553222743936</v>
      </c>
      <c r="L10">
        <f>L8/L9</f>
        <v>6378.132014271242</v>
      </c>
      <c r="M10">
        <f t="shared" ref="M10:P10" si="7">M8/M9</f>
        <v>6017.7350135829311</v>
      </c>
      <c r="N10">
        <f t="shared" si="7"/>
        <v>5841.182756716501</v>
      </c>
      <c r="O10">
        <f t="shared" si="7"/>
        <v>5965.6699438642709</v>
      </c>
      <c r="P10">
        <f t="shared" si="7"/>
        <v>6014.1999309058274</v>
      </c>
    </row>
    <row r="11" spans="1:17" x14ac:dyDescent="0.25">
      <c r="A11" t="s">
        <v>117</v>
      </c>
      <c r="B11">
        <v>100</v>
      </c>
      <c r="C11">
        <f>(C10/B10)*B11</f>
        <v>97.345283064004803</v>
      </c>
      <c r="D11">
        <f t="shared" ref="D11" si="8">(D10/C10)*C11</f>
        <v>132.1577114663144</v>
      </c>
      <c r="E11">
        <f>(E10/C10)*C11</f>
        <v>139.55056616747072</v>
      </c>
      <c r="F11">
        <f t="shared" ref="F11:G11" si="9">(F10/E10)*E11</f>
        <v>144.94601770537955</v>
      </c>
      <c r="G11">
        <f t="shared" si="9"/>
        <v>145.6617252777271</v>
      </c>
      <c r="H11">
        <f>(H10/G10)*G11</f>
        <v>125.17862669034443</v>
      </c>
      <c r="I11">
        <f>(I10/H10)*H11</f>
        <v>152.11558662696751</v>
      </c>
      <c r="J11">
        <f>(J10/I10)*I11</f>
        <v>148.01441960605797</v>
      </c>
      <c r="K11">
        <f>(K10/J10)*J11</f>
        <v>146.18973131431653</v>
      </c>
      <c r="L11">
        <f>(L10/K10)*K11</f>
        <v>153.44001132245199</v>
      </c>
      <c r="M11">
        <f t="shared" ref="M11:P11" si="10">(M10/L10)*L11</f>
        <v>144.76986781609961</v>
      </c>
      <c r="N11">
        <f t="shared" si="10"/>
        <v>140.52251447942135</v>
      </c>
      <c r="O11">
        <f t="shared" si="10"/>
        <v>143.51732790797917</v>
      </c>
      <c r="P11">
        <f t="shared" si="10"/>
        <v>144.68482361745541</v>
      </c>
    </row>
    <row r="12" spans="1:17" x14ac:dyDescent="0.25">
      <c r="A12" t="s">
        <v>427</v>
      </c>
      <c r="L12">
        <f>(L11-F11)/F11</f>
        <v>5.8601083020697581E-2</v>
      </c>
    </row>
    <row r="14" spans="1:17" x14ac:dyDescent="0.25">
      <c r="A14" t="s">
        <v>128</v>
      </c>
      <c r="G14">
        <v>1517</v>
      </c>
      <c r="H14">
        <v>1696</v>
      </c>
      <c r="I14">
        <v>1868</v>
      </c>
      <c r="J14">
        <v>1743</v>
      </c>
      <c r="K14">
        <v>1920</v>
      </c>
      <c r="Q14" s="2" t="s">
        <v>136</v>
      </c>
    </row>
    <row r="15" spans="1:17" x14ac:dyDescent="0.25">
      <c r="A15" t="s">
        <v>137</v>
      </c>
      <c r="G15">
        <v>2611</v>
      </c>
      <c r="H15">
        <v>2838</v>
      </c>
      <c r="I15">
        <v>3282</v>
      </c>
      <c r="J15">
        <v>3431</v>
      </c>
      <c r="K15">
        <v>4115</v>
      </c>
      <c r="Q15" t="s">
        <v>280</v>
      </c>
    </row>
    <row r="17" spans="1:26" x14ac:dyDescent="0.25">
      <c r="A17" t="s">
        <v>130</v>
      </c>
    </row>
    <row r="18" spans="1:26" x14ac:dyDescent="0.25">
      <c r="A18" t="s">
        <v>138</v>
      </c>
      <c r="G18">
        <f>(G14/G7)/G9</f>
        <v>447.83728905310818</v>
      </c>
      <c r="H18">
        <f>(H14/H7)/H9</f>
        <v>452.65299324527268</v>
      </c>
      <c r="I18">
        <f>(I14/I7)/I9</f>
        <v>434.02334546309748</v>
      </c>
      <c r="J18">
        <f>(J14/J7)/J9</f>
        <v>336.15407869131508</v>
      </c>
      <c r="K18">
        <f>(K14/K7)/K9</f>
        <v>322.16065326835752</v>
      </c>
    </row>
    <row r="19" spans="1:26" x14ac:dyDescent="0.25">
      <c r="A19" t="s">
        <v>137</v>
      </c>
      <c r="G19">
        <f>(G15/G7)/G9</f>
        <v>770.79971108613404</v>
      </c>
      <c r="H19">
        <f>(H15/H7)/H9</f>
        <v>757.44645921585129</v>
      </c>
      <c r="I19">
        <f>(I15/I7)/I9</f>
        <v>762.56135964126668</v>
      </c>
      <c r="J19">
        <f>(J15/J7)/J9</f>
        <v>661.70088582323706</v>
      </c>
      <c r="K19">
        <f>(K15/K7)/K9</f>
        <v>690.46410843713079</v>
      </c>
    </row>
    <row r="20" spans="1:26" x14ac:dyDescent="0.25">
      <c r="F20" t="s">
        <v>277</v>
      </c>
      <c r="K20">
        <f>(K18-G18)/G18</f>
        <v>-0.28063012807726895</v>
      </c>
      <c r="L20">
        <f>(K18-H18)/H18</f>
        <v>-0.28828339130457736</v>
      </c>
      <c r="M20">
        <f>(K18-I18)/I18</f>
        <v>-0.25773427481276123</v>
      </c>
      <c r="N20">
        <f>(K18-J18)/J18</f>
        <v>-4.1628010219109959E-2</v>
      </c>
    </row>
    <row r="21" spans="1:26" x14ac:dyDescent="0.25">
      <c r="F21" t="s">
        <v>278</v>
      </c>
      <c r="K21">
        <f>(K19-G19)/G19</f>
        <v>-0.10422370622817481</v>
      </c>
    </row>
    <row r="23" spans="1:26" x14ac:dyDescent="0.25">
      <c r="F23">
        <v>2015</v>
      </c>
      <c r="G23">
        <f>F23+1</f>
        <v>2016</v>
      </c>
      <c r="H23">
        <f t="shared" ref="H23:P23" si="11">G23+1</f>
        <v>2017</v>
      </c>
      <c r="I23">
        <f t="shared" si="11"/>
        <v>2018</v>
      </c>
      <c r="J23">
        <f t="shared" si="11"/>
        <v>2019</v>
      </c>
      <c r="K23">
        <f t="shared" si="11"/>
        <v>2020</v>
      </c>
      <c r="L23">
        <f t="shared" si="11"/>
        <v>2021</v>
      </c>
      <c r="M23">
        <f t="shared" si="11"/>
        <v>2022</v>
      </c>
      <c r="N23">
        <f t="shared" si="11"/>
        <v>2023</v>
      </c>
      <c r="O23">
        <f t="shared" si="11"/>
        <v>2024</v>
      </c>
      <c r="P23">
        <f t="shared" si="11"/>
        <v>2025</v>
      </c>
    </row>
    <row r="24" spans="1:26" x14ac:dyDescent="0.25">
      <c r="A24" t="s">
        <v>222</v>
      </c>
      <c r="B24" t="s">
        <v>204</v>
      </c>
      <c r="C24" t="s">
        <v>205</v>
      </c>
      <c r="D24" t="s">
        <v>206</v>
      </c>
      <c r="E24" t="s">
        <v>207</v>
      </c>
      <c r="F24" s="6">
        <v>24328.800999999999</v>
      </c>
      <c r="G24" s="6">
        <v>24071.342000000001</v>
      </c>
      <c r="H24" s="6">
        <v>24494.183000000001</v>
      </c>
      <c r="I24" s="6">
        <v>25503.608</v>
      </c>
      <c r="J24" s="6">
        <v>26298.235000000001</v>
      </c>
      <c r="K24" s="6">
        <v>25681.95</v>
      </c>
      <c r="L24" s="6">
        <v>26243.74</v>
      </c>
      <c r="M24" s="6">
        <v>26877.148000000001</v>
      </c>
      <c r="N24" s="6">
        <v>27344.866999999998</v>
      </c>
      <c r="O24" s="6">
        <v>28091.161</v>
      </c>
      <c r="P24" s="6">
        <v>28884.027999999998</v>
      </c>
      <c r="Q24" s="6"/>
      <c r="R24" s="6"/>
      <c r="S24" s="6"/>
      <c r="T24" s="6"/>
      <c r="U24" s="6"/>
      <c r="V24" s="6"/>
      <c r="W24" s="6"/>
      <c r="X24" s="6"/>
      <c r="Y24" s="6"/>
      <c r="Z24" s="6"/>
    </row>
    <row r="25" spans="1:26" x14ac:dyDescent="0.25">
      <c r="B25" t="s">
        <v>209</v>
      </c>
      <c r="F25" s="9" t="e">
        <f t="shared" ref="F25:P25" si="12">(F24-E24)/E24</f>
        <v>#VALUE!</v>
      </c>
      <c r="G25" s="9">
        <f t="shared" si="12"/>
        <v>-1.0582477944556287E-2</v>
      </c>
      <c r="H25" s="9">
        <f t="shared" si="12"/>
        <v>1.7566158131108782E-2</v>
      </c>
      <c r="I25" s="9">
        <f t="shared" si="12"/>
        <v>4.1210805030729103E-2</v>
      </c>
      <c r="J25" s="9">
        <f t="shared" si="12"/>
        <v>3.1157434665714766E-2</v>
      </c>
      <c r="K25" s="9">
        <f t="shared" si="12"/>
        <v>-2.3434462426851075E-2</v>
      </c>
      <c r="L25" s="9">
        <f t="shared" si="12"/>
        <v>2.1874896571327365E-2</v>
      </c>
      <c r="M25" s="9">
        <f t="shared" si="12"/>
        <v>2.413558433363535E-2</v>
      </c>
      <c r="N25" s="9">
        <f t="shared" si="12"/>
        <v>1.7402106800914936E-2</v>
      </c>
      <c r="O25" s="9">
        <f t="shared" si="12"/>
        <v>2.729192283144042E-2</v>
      </c>
      <c r="P25" s="9">
        <f t="shared" si="12"/>
        <v>2.8224785725303358E-2</v>
      </c>
      <c r="Q25" s="9"/>
      <c r="R25" s="9"/>
      <c r="S25" s="9"/>
      <c r="T25" s="9"/>
      <c r="U25" s="9"/>
      <c r="V25" s="9"/>
      <c r="W25" s="9"/>
      <c r="X25" s="9"/>
      <c r="Y25" s="9"/>
      <c r="Z25" s="9"/>
    </row>
    <row r="27" spans="1:26" x14ac:dyDescent="0.25">
      <c r="B27" t="s">
        <v>210</v>
      </c>
      <c r="G27" s="9">
        <f>AVERAGE(K25:P25)</f>
        <v>1.5915805639295059E-2</v>
      </c>
    </row>
  </sheetData>
  <hyperlinks>
    <hyperlink ref="Q14" r:id="rId1" xr:uid="{A596DFEB-306F-4B75-86E5-953AF2E510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4FBB-BA8F-4422-A07F-0F5B9FDAA07F}">
  <dimension ref="A1:Z28"/>
  <sheetViews>
    <sheetView workbookViewId="0">
      <selection activeCell="A12" sqref="A12"/>
    </sheetView>
  </sheetViews>
  <sheetFormatPr defaultRowHeight="15" x14ac:dyDescent="0.25"/>
  <sheetData>
    <row r="1" spans="1:16" x14ac:dyDescent="0.25">
      <c r="A1" s="4" t="s">
        <v>55</v>
      </c>
      <c r="B1" t="s">
        <v>122</v>
      </c>
      <c r="C1" t="s">
        <v>139</v>
      </c>
      <c r="D1" t="s">
        <v>140</v>
      </c>
      <c r="E1" s="2" t="s">
        <v>141</v>
      </c>
      <c r="F1" t="s">
        <v>142</v>
      </c>
      <c r="G1" t="s">
        <v>143</v>
      </c>
      <c r="H1" t="s">
        <v>144</v>
      </c>
    </row>
    <row r="2" spans="1:16" x14ac:dyDescent="0.25">
      <c r="A2" s="7">
        <v>45839</v>
      </c>
      <c r="B2">
        <v>2015</v>
      </c>
      <c r="C2">
        <v>2016</v>
      </c>
      <c r="D2">
        <v>2017</v>
      </c>
      <c r="E2">
        <f>D2+1</f>
        <v>2018</v>
      </c>
      <c r="F2">
        <f t="shared" ref="F2:I2" si="0">E2+1</f>
        <v>2019</v>
      </c>
      <c r="G2">
        <f t="shared" si="0"/>
        <v>2020</v>
      </c>
      <c r="H2">
        <f t="shared" si="0"/>
        <v>2021</v>
      </c>
      <c r="I2">
        <f t="shared" si="0"/>
        <v>2022</v>
      </c>
      <c r="J2">
        <f>I2+1</f>
        <v>2023</v>
      </c>
      <c r="K2">
        <f t="shared" ref="K2:M2" si="1">J2+1</f>
        <v>2024</v>
      </c>
      <c r="L2">
        <f t="shared" si="1"/>
        <v>2025</v>
      </c>
      <c r="M2">
        <f t="shared" si="1"/>
        <v>2026</v>
      </c>
      <c r="N2">
        <v>2027</v>
      </c>
      <c r="O2">
        <v>2028</v>
      </c>
      <c r="P2">
        <v>2029</v>
      </c>
    </row>
    <row r="3" spans="1:16" x14ac:dyDescent="0.25">
      <c r="A3" t="s">
        <v>109</v>
      </c>
      <c r="B3">
        <v>1.4810000000000001</v>
      </c>
      <c r="C3">
        <v>2.7069999999999999</v>
      </c>
      <c r="D3">
        <v>-0.186</v>
      </c>
      <c r="E3">
        <v>0.38100000000000001</v>
      </c>
      <c r="F3">
        <v>0.28599999999999998</v>
      </c>
      <c r="G3">
        <v>1.4630000000000001</v>
      </c>
      <c r="H3">
        <v>3.274</v>
      </c>
      <c r="I3">
        <v>7.9169999999999998</v>
      </c>
      <c r="J3">
        <v>7.1639999999999997</v>
      </c>
      <c r="K3">
        <v>3.7040000000000002</v>
      </c>
      <c r="L3">
        <v>2</v>
      </c>
      <c r="M3">
        <v>2</v>
      </c>
      <c r="N3">
        <v>2</v>
      </c>
      <c r="O3">
        <v>2</v>
      </c>
      <c r="P3">
        <v>2</v>
      </c>
    </row>
    <row r="4" spans="1:16" x14ac:dyDescent="0.25">
      <c r="A4" s="5" t="s">
        <v>110</v>
      </c>
      <c r="B4">
        <v>143</v>
      </c>
      <c r="C4">
        <v>145</v>
      </c>
      <c r="D4">
        <v>137</v>
      </c>
      <c r="E4">
        <v>159</v>
      </c>
      <c r="F4" s="6">
        <v>164</v>
      </c>
      <c r="G4" s="6">
        <v>219</v>
      </c>
      <c r="H4" s="6">
        <v>239</v>
      </c>
      <c r="I4" s="6">
        <v>228</v>
      </c>
      <c r="J4" s="6">
        <v>266</v>
      </c>
      <c r="K4" s="6">
        <v>270</v>
      </c>
      <c r="L4" s="6">
        <v>279</v>
      </c>
      <c r="M4" s="6">
        <v>297</v>
      </c>
      <c r="N4" s="6">
        <v>323</v>
      </c>
      <c r="O4" s="6">
        <v>345</v>
      </c>
      <c r="P4" s="6">
        <v>372</v>
      </c>
    </row>
    <row r="5" spans="1:16" x14ac:dyDescent="0.25">
      <c r="A5" s="5" t="s">
        <v>111</v>
      </c>
      <c r="B5">
        <v>5</v>
      </c>
      <c r="C5">
        <v>5</v>
      </c>
      <c r="D5">
        <v>3</v>
      </c>
      <c r="E5">
        <v>3</v>
      </c>
      <c r="F5">
        <v>9</v>
      </c>
      <c r="G5">
        <v>12</v>
      </c>
      <c r="H5">
        <v>15</v>
      </c>
      <c r="I5">
        <v>15</v>
      </c>
      <c r="J5">
        <v>32</v>
      </c>
      <c r="K5">
        <v>44</v>
      </c>
      <c r="L5">
        <v>46</v>
      </c>
      <c r="M5">
        <v>50</v>
      </c>
      <c r="N5">
        <v>53</v>
      </c>
      <c r="O5">
        <v>53</v>
      </c>
      <c r="P5">
        <v>53</v>
      </c>
    </row>
    <row r="6" spans="1:16" x14ac:dyDescent="0.25">
      <c r="A6" s="5" t="s">
        <v>112</v>
      </c>
      <c r="B6" s="6">
        <f t="shared" ref="B6:P6" si="2">B4-B5</f>
        <v>138</v>
      </c>
      <c r="C6" s="6">
        <f t="shared" si="2"/>
        <v>140</v>
      </c>
      <c r="D6" s="6">
        <f t="shared" si="2"/>
        <v>134</v>
      </c>
      <c r="E6" s="6">
        <f t="shared" si="2"/>
        <v>156</v>
      </c>
      <c r="F6" s="6">
        <f t="shared" si="2"/>
        <v>155</v>
      </c>
      <c r="G6" s="6">
        <f t="shared" si="2"/>
        <v>207</v>
      </c>
      <c r="H6" s="6">
        <f t="shared" si="2"/>
        <v>224</v>
      </c>
      <c r="I6" s="6">
        <f t="shared" si="2"/>
        <v>213</v>
      </c>
      <c r="J6" s="6">
        <f t="shared" si="2"/>
        <v>234</v>
      </c>
      <c r="K6" s="6">
        <f t="shared" si="2"/>
        <v>226</v>
      </c>
      <c r="L6" s="6">
        <f t="shared" si="2"/>
        <v>233</v>
      </c>
      <c r="M6" s="6">
        <f t="shared" si="2"/>
        <v>247</v>
      </c>
      <c r="N6" s="6">
        <f t="shared" si="2"/>
        <v>270</v>
      </c>
      <c r="O6" s="6">
        <f t="shared" si="2"/>
        <v>292</v>
      </c>
      <c r="P6" s="6">
        <f t="shared" si="2"/>
        <v>319</v>
      </c>
    </row>
    <row r="7" spans="1:16" x14ac:dyDescent="0.25">
      <c r="A7" t="s">
        <v>113</v>
      </c>
      <c r="B7">
        <v>1</v>
      </c>
      <c r="C7">
        <f t="shared" ref="C7:P7" si="3">B7*(1+(C3/100))</f>
        <v>1.0270699999999999</v>
      </c>
      <c r="D7">
        <f t="shared" si="3"/>
        <v>1.0251596498</v>
      </c>
      <c r="E7">
        <f t="shared" si="3"/>
        <v>1.029065508065738</v>
      </c>
      <c r="F7">
        <f t="shared" si="3"/>
        <v>1.0320086354188061</v>
      </c>
      <c r="G7">
        <f t="shared" si="3"/>
        <v>1.0471069217549831</v>
      </c>
      <c r="H7">
        <f t="shared" si="3"/>
        <v>1.0813892023732412</v>
      </c>
      <c r="I7">
        <f t="shared" si="3"/>
        <v>1.1670027855251306</v>
      </c>
      <c r="J7">
        <f t="shared" si="3"/>
        <v>1.250606865080151</v>
      </c>
      <c r="K7">
        <f t="shared" si="3"/>
        <v>1.2969293433627196</v>
      </c>
      <c r="L7">
        <f t="shared" si="3"/>
        <v>1.322867930229974</v>
      </c>
      <c r="M7">
        <f t="shared" si="3"/>
        <v>1.3493252888345735</v>
      </c>
      <c r="N7">
        <f t="shared" si="3"/>
        <v>1.3763117946112651</v>
      </c>
      <c r="O7">
        <f t="shared" si="3"/>
        <v>1.4038380305034903</v>
      </c>
      <c r="P7">
        <f t="shared" si="3"/>
        <v>1.4319147911135601</v>
      </c>
    </row>
    <row r="8" spans="1:16" x14ac:dyDescent="0.25">
      <c r="A8" t="s">
        <v>114</v>
      </c>
      <c r="B8">
        <f>B6/B7</f>
        <v>138</v>
      </c>
      <c r="C8">
        <f t="shared" ref="C8:P8" si="4">C6/C7</f>
        <v>136.31008597271853</v>
      </c>
      <c r="D8">
        <f t="shared" si="4"/>
        <v>130.711348253067</v>
      </c>
      <c r="E8">
        <f t="shared" si="4"/>
        <v>151.59384779422081</v>
      </c>
      <c r="F8">
        <f t="shared" si="4"/>
        <v>150.19254169040789</v>
      </c>
      <c r="G8">
        <f t="shared" si="4"/>
        <v>197.68754813793197</v>
      </c>
      <c r="H8">
        <f t="shared" si="4"/>
        <v>207.14096229960919</v>
      </c>
      <c r="I8">
        <f t="shared" si="4"/>
        <v>182.51884454941876</v>
      </c>
      <c r="J8">
        <f t="shared" si="4"/>
        <v>187.10915998770167</v>
      </c>
      <c r="K8">
        <f t="shared" si="4"/>
        <v>174.25775826308319</v>
      </c>
      <c r="L8">
        <f t="shared" si="4"/>
        <v>176.1324729971299</v>
      </c>
      <c r="M8">
        <f t="shared" si="4"/>
        <v>183.05445102369387</v>
      </c>
      <c r="N8">
        <f t="shared" si="4"/>
        <v>196.17647763910986</v>
      </c>
      <c r="O8">
        <f t="shared" si="4"/>
        <v>208.00120359702279</v>
      </c>
      <c r="P8">
        <f t="shared" si="4"/>
        <v>222.77861921652658</v>
      </c>
    </row>
    <row r="9" spans="1:16" x14ac:dyDescent="0.25">
      <c r="A9" t="s">
        <v>115</v>
      </c>
      <c r="B9">
        <v>1.6279999999999999</v>
      </c>
      <c r="C9">
        <v>1.6639999999999999</v>
      </c>
      <c r="D9">
        <v>1.7</v>
      </c>
      <c r="E9">
        <v>1.738</v>
      </c>
      <c r="F9">
        <v>1.776</v>
      </c>
      <c r="G9">
        <v>1.8149999999999999</v>
      </c>
      <c r="H9">
        <v>1.855</v>
      </c>
      <c r="I9">
        <v>1.8959999999999999</v>
      </c>
      <c r="J9">
        <v>1.9370000000000001</v>
      </c>
      <c r="K9">
        <v>1.978</v>
      </c>
      <c r="L9">
        <v>2.0190000000000001</v>
      </c>
      <c r="M9">
        <v>2.06</v>
      </c>
      <c r="N9">
        <v>2.1030000000000002</v>
      </c>
      <c r="O9">
        <v>2.145</v>
      </c>
      <c r="P9">
        <v>2.1869999999999998</v>
      </c>
    </row>
    <row r="10" spans="1:16" x14ac:dyDescent="0.25">
      <c r="A10" t="s">
        <v>116</v>
      </c>
      <c r="B10">
        <f>B8/B9</f>
        <v>84.766584766584771</v>
      </c>
      <c r="C10">
        <f t="shared" ref="C10:G10" si="5">C8/C9</f>
        <v>81.917118973989503</v>
      </c>
      <c r="D10">
        <f t="shared" si="5"/>
        <v>76.889028384157058</v>
      </c>
      <c r="E10">
        <f t="shared" si="5"/>
        <v>87.223157534074119</v>
      </c>
      <c r="F10">
        <f t="shared" si="5"/>
        <v>84.567872573427863</v>
      </c>
      <c r="G10">
        <f t="shared" si="5"/>
        <v>108.91875930464572</v>
      </c>
      <c r="H10">
        <f>H8/H9</f>
        <v>111.66628695396722</v>
      </c>
      <c r="I10">
        <f>I8/I9</f>
        <v>96.265213369946608</v>
      </c>
      <c r="J10">
        <f>J8/J9</f>
        <v>96.59739803185424</v>
      </c>
      <c r="K10">
        <f>K8/K9</f>
        <v>88.097956654743783</v>
      </c>
      <c r="L10">
        <f>L8/L9</f>
        <v>87.237480434437785</v>
      </c>
      <c r="M10">
        <f t="shared" ref="M10:P10" si="6">M8/M9</f>
        <v>88.861383992084399</v>
      </c>
      <c r="N10">
        <f t="shared" si="6"/>
        <v>93.28410729391814</v>
      </c>
      <c r="O10">
        <f t="shared" si="6"/>
        <v>96.970258087190118</v>
      </c>
      <c r="P10">
        <f t="shared" si="6"/>
        <v>101.86493791336379</v>
      </c>
    </row>
    <row r="11" spans="1:16" x14ac:dyDescent="0.25">
      <c r="A11" t="s">
        <v>117</v>
      </c>
      <c r="B11">
        <v>100</v>
      </c>
      <c r="C11">
        <f>(C10/B10)*B11</f>
        <v>96.638456296851388</v>
      </c>
      <c r="D11">
        <f t="shared" ref="D11" si="7">(D10/C10)*C11</f>
        <v>90.706766818411367</v>
      </c>
      <c r="E11">
        <f>(E10/C10)*C11</f>
        <v>102.8980438155599</v>
      </c>
      <c r="F11">
        <f t="shared" ref="F11:G11" si="8">(F10/E10)*E11</f>
        <v>99.765577209811994</v>
      </c>
      <c r="G11">
        <f t="shared" si="8"/>
        <v>128.49256532461104</v>
      </c>
      <c r="H11">
        <f>(H10/G10)*G11</f>
        <v>131.73385156598451</v>
      </c>
      <c r="I11">
        <f>(I10/H10)*H11</f>
        <v>113.56504881613992</v>
      </c>
      <c r="J11">
        <f>(J10/I10)*I11</f>
        <v>113.95693043178167</v>
      </c>
      <c r="K11">
        <f>(K10/J10)*J11</f>
        <v>103.9300532129876</v>
      </c>
      <c r="L11">
        <f>(L10/K10)*K11</f>
        <v>102.91494068642372</v>
      </c>
      <c r="M11">
        <f t="shared" ref="M11:P11" si="9">(M10/L10)*L11</f>
        <v>104.83067618776334</v>
      </c>
      <c r="N11">
        <f t="shared" si="9"/>
        <v>110.04820773514402</v>
      </c>
      <c r="O11">
        <f t="shared" si="9"/>
        <v>114.39679722169967</v>
      </c>
      <c r="P11">
        <f t="shared" si="9"/>
        <v>120.1711006688089</v>
      </c>
    </row>
    <row r="12" spans="1:16" x14ac:dyDescent="0.25">
      <c r="A12" t="s">
        <v>427</v>
      </c>
      <c r="L12">
        <f>(L11-I11)/I11</f>
        <v>-9.3779804972906444E-2</v>
      </c>
    </row>
    <row r="15" spans="1:16" x14ac:dyDescent="0.25">
      <c r="A15" t="s">
        <v>129</v>
      </c>
      <c r="E15">
        <v>17.2</v>
      </c>
      <c r="G15">
        <v>22.3</v>
      </c>
      <c r="H15">
        <v>23.6</v>
      </c>
      <c r="I15">
        <v>29.7</v>
      </c>
      <c r="J15">
        <v>30.9</v>
      </c>
      <c r="N15" s="2" t="s">
        <v>145</v>
      </c>
    </row>
    <row r="16" spans="1:16" x14ac:dyDescent="0.25">
      <c r="A16" t="s">
        <v>128</v>
      </c>
      <c r="E16">
        <v>16.5</v>
      </c>
      <c r="G16">
        <v>33.5</v>
      </c>
      <c r="H16">
        <v>19.8</v>
      </c>
      <c r="I16">
        <v>21.2</v>
      </c>
      <c r="J16">
        <v>21.4</v>
      </c>
      <c r="N16" s="2" t="s">
        <v>146</v>
      </c>
    </row>
    <row r="17" spans="1:26" x14ac:dyDescent="0.25">
      <c r="N17" s="2" t="s">
        <v>281</v>
      </c>
    </row>
    <row r="18" spans="1:26" x14ac:dyDescent="0.25">
      <c r="A18" t="s">
        <v>130</v>
      </c>
      <c r="N18" t="s">
        <v>428</v>
      </c>
    </row>
    <row r="19" spans="1:26" x14ac:dyDescent="0.25">
      <c r="A19" t="s">
        <v>129</v>
      </c>
      <c r="E19">
        <f>(E15/E7)/E9</f>
        <v>9.6169122409363759</v>
      </c>
      <c r="G19">
        <f>(G15/G7)/G9</f>
        <v>11.733760060355554</v>
      </c>
      <c r="H19">
        <f>(H15/H7)/H9</f>
        <v>11.764840946935832</v>
      </c>
      <c r="I19">
        <f>(I15/I7)/I9</f>
        <v>13.422895948767202</v>
      </c>
      <c r="J19">
        <f>(J15/J7)/J9</f>
        <v>12.755810252924341</v>
      </c>
    </row>
    <row r="20" spans="1:26" x14ac:dyDescent="0.25">
      <c r="A20" t="s">
        <v>128</v>
      </c>
      <c r="E20">
        <f>(E16/E7)/E9</f>
        <v>9.2255262776424534</v>
      </c>
      <c r="G20">
        <f>(G16/G7)/G9</f>
        <v>17.626948969592423</v>
      </c>
      <c r="H20">
        <f>(H16/H7)/H9</f>
        <v>9.8705021503953159</v>
      </c>
      <c r="I20">
        <f>(I16/I7)/I9</f>
        <v>9.5813264011402257</v>
      </c>
      <c r="J20">
        <f>(J16/J7)/J9</f>
        <v>8.8341210165883783</v>
      </c>
    </row>
    <row r="21" spans="1:26" x14ac:dyDescent="0.25">
      <c r="A21" t="s">
        <v>278</v>
      </c>
      <c r="J21">
        <f>(J19-I19)/I19</f>
        <v>-4.9697598669393536E-2</v>
      </c>
    </row>
    <row r="22" spans="1:26" x14ac:dyDescent="0.25">
      <c r="A22" t="s">
        <v>277</v>
      </c>
      <c r="J22">
        <f>(J20-I20)/I20</f>
        <v>-7.7985589183448153E-2</v>
      </c>
    </row>
    <row r="24" spans="1:26" x14ac:dyDescent="0.25">
      <c r="F24">
        <v>2015</v>
      </c>
      <c r="G24">
        <f>F24+1</f>
        <v>2016</v>
      </c>
      <c r="H24">
        <f t="shared" ref="H24:P24" si="10">G24+1</f>
        <v>2017</v>
      </c>
      <c r="I24">
        <f t="shared" si="10"/>
        <v>2018</v>
      </c>
      <c r="J24">
        <f t="shared" si="10"/>
        <v>2019</v>
      </c>
      <c r="K24">
        <f t="shared" si="10"/>
        <v>2020</v>
      </c>
      <c r="L24">
        <f t="shared" si="10"/>
        <v>2021</v>
      </c>
      <c r="M24">
        <f t="shared" si="10"/>
        <v>2022</v>
      </c>
      <c r="N24">
        <f t="shared" si="10"/>
        <v>2023</v>
      </c>
      <c r="O24">
        <f t="shared" si="10"/>
        <v>2024</v>
      </c>
      <c r="P24">
        <f t="shared" si="10"/>
        <v>2025</v>
      </c>
    </row>
    <row r="25" spans="1:26" x14ac:dyDescent="0.25">
      <c r="A25" t="s">
        <v>55</v>
      </c>
      <c r="B25" t="s">
        <v>204</v>
      </c>
      <c r="C25" t="s">
        <v>205</v>
      </c>
      <c r="D25" t="s">
        <v>206</v>
      </c>
      <c r="E25" t="s">
        <v>207</v>
      </c>
      <c r="F25" s="6">
        <v>418474.51699999999</v>
      </c>
      <c r="G25" s="6">
        <v>431194.98100000003</v>
      </c>
      <c r="H25" s="6">
        <v>442118.25900000002</v>
      </c>
      <c r="I25" s="6">
        <v>448873.32299999997</v>
      </c>
      <c r="J25" s="6">
        <v>458975.16899999999</v>
      </c>
      <c r="K25" s="6">
        <v>455831.50300000003</v>
      </c>
      <c r="L25" s="6">
        <v>473672.266</v>
      </c>
      <c r="M25" s="6">
        <v>484685.31099999999</v>
      </c>
      <c r="N25" s="6">
        <v>499261.44699999999</v>
      </c>
      <c r="O25" s="6">
        <v>511826.93199999997</v>
      </c>
      <c r="P25" s="6">
        <v>526942.39800000004</v>
      </c>
      <c r="Q25" s="6"/>
      <c r="R25" s="6"/>
      <c r="S25" s="6"/>
      <c r="T25" s="6"/>
      <c r="U25" s="6"/>
      <c r="V25" s="6"/>
      <c r="W25" s="6"/>
      <c r="X25" s="6"/>
      <c r="Y25" s="6"/>
      <c r="Z25" s="6"/>
    </row>
    <row r="26" spans="1:26" x14ac:dyDescent="0.25">
      <c r="B26" t="s">
        <v>209</v>
      </c>
      <c r="F26" s="9" t="e">
        <f t="shared" ref="F26:P26" si="11">(F25-E25)/E25</f>
        <v>#VALUE!</v>
      </c>
      <c r="G26" s="9">
        <f t="shared" si="11"/>
        <v>3.0397224880481879E-2</v>
      </c>
      <c r="H26" s="9">
        <f t="shared" si="11"/>
        <v>2.5332572226762516E-2</v>
      </c>
      <c r="I26" s="9">
        <f t="shared" si="11"/>
        <v>1.5278862300957253E-2</v>
      </c>
      <c r="J26" s="9">
        <f t="shared" si="11"/>
        <v>2.2504892766817466E-2</v>
      </c>
      <c r="K26" s="9">
        <f t="shared" si="11"/>
        <v>-6.8493160683382598E-3</v>
      </c>
      <c r="L26" s="9">
        <f t="shared" si="11"/>
        <v>3.9138942531578333E-2</v>
      </c>
      <c r="M26" s="9">
        <f t="shared" si="11"/>
        <v>2.3250347952607348E-2</v>
      </c>
      <c r="N26" s="9">
        <f t="shared" si="11"/>
        <v>3.0073401584889373E-2</v>
      </c>
      <c r="O26" s="9">
        <f t="shared" si="11"/>
        <v>2.5168146019494245E-2</v>
      </c>
      <c r="P26" s="9">
        <f t="shared" si="11"/>
        <v>2.9532377166897647E-2</v>
      </c>
      <c r="Q26" s="9"/>
      <c r="R26" s="9"/>
      <c r="S26" s="9"/>
      <c r="T26" s="9"/>
      <c r="U26" s="9"/>
      <c r="V26" s="9"/>
      <c r="W26" s="9"/>
      <c r="X26" s="9"/>
      <c r="Y26" s="9"/>
      <c r="Z26" s="9"/>
    </row>
    <row r="28" spans="1:26" x14ac:dyDescent="0.25">
      <c r="B28" t="s">
        <v>210</v>
      </c>
      <c r="G28" s="9">
        <f>AVERAGE(N26:P26)</f>
        <v>2.8257974923760421E-2</v>
      </c>
    </row>
  </sheetData>
  <hyperlinks>
    <hyperlink ref="E1" r:id="rId1" xr:uid="{FF43325A-3935-40C7-BA60-6713FAF953AF}"/>
    <hyperlink ref="N15" r:id="rId2" xr:uid="{AB9A5E58-AE33-45E0-A57A-7C81154E7FD0}"/>
    <hyperlink ref="N16" r:id="rId3" xr:uid="{EFE6B1FB-DE11-45C6-BA17-1F3CE1EF3C31}"/>
    <hyperlink ref="N17" r:id="rId4" xr:uid="{1C58ACF3-F461-4B45-AE94-F733CA5A48D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E872C-C96E-4C3C-8E19-684E46BF4D8E}">
  <dimension ref="A1:Z28"/>
  <sheetViews>
    <sheetView workbookViewId="0">
      <selection activeCell="A12" sqref="A12"/>
    </sheetView>
  </sheetViews>
  <sheetFormatPr defaultRowHeight="15" x14ac:dyDescent="0.25"/>
  <sheetData>
    <row r="1" spans="1:16" x14ac:dyDescent="0.25">
      <c r="A1" s="4" t="s">
        <v>90</v>
      </c>
      <c r="B1" t="s">
        <v>187</v>
      </c>
      <c r="C1" t="s">
        <v>188</v>
      </c>
      <c r="E1" t="s">
        <v>189</v>
      </c>
    </row>
    <row r="2" spans="1:16" x14ac:dyDescent="0.25">
      <c r="A2" s="7">
        <v>45597</v>
      </c>
      <c r="B2">
        <v>2015</v>
      </c>
      <c r="C2">
        <v>2016</v>
      </c>
      <c r="D2">
        <v>2017</v>
      </c>
      <c r="E2">
        <f>D2+1</f>
        <v>2018</v>
      </c>
      <c r="F2">
        <f t="shared" ref="F2:I2" si="0">E2+1</f>
        <v>2019</v>
      </c>
      <c r="G2">
        <f t="shared" si="0"/>
        <v>2020</v>
      </c>
      <c r="H2">
        <f t="shared" si="0"/>
        <v>2021</v>
      </c>
      <c r="I2">
        <f t="shared" si="0"/>
        <v>2022</v>
      </c>
      <c r="J2">
        <f>I2+1</f>
        <v>2023</v>
      </c>
      <c r="K2">
        <f t="shared" ref="K2:L2" si="1">J2+1</f>
        <v>2024</v>
      </c>
      <c r="L2">
        <f t="shared" si="1"/>
        <v>2025</v>
      </c>
      <c r="M2">
        <v>2026</v>
      </c>
      <c r="N2">
        <v>2027</v>
      </c>
      <c r="O2">
        <v>2028</v>
      </c>
      <c r="P2">
        <v>2029</v>
      </c>
    </row>
    <row r="3" spans="1:16" x14ac:dyDescent="0.25">
      <c r="A3" t="s">
        <v>109</v>
      </c>
      <c r="B3">
        <v>6.5819999999999999</v>
      </c>
      <c r="C3">
        <v>6.3179999999999996</v>
      </c>
      <c r="D3">
        <v>7.9850000000000003</v>
      </c>
      <c r="E3">
        <v>4.6900000000000004</v>
      </c>
      <c r="F3">
        <v>5.24</v>
      </c>
      <c r="G3">
        <v>5.29</v>
      </c>
      <c r="H3">
        <v>6.109</v>
      </c>
      <c r="I3">
        <v>7.6479999999999997</v>
      </c>
      <c r="J3">
        <v>7.6749999999999998</v>
      </c>
      <c r="K3">
        <v>4.4960000000000004</v>
      </c>
      <c r="L3">
        <v>4.0629999999999997</v>
      </c>
      <c r="M3">
        <v>4.8680000000000003</v>
      </c>
      <c r="N3">
        <v>4.8869999999999996</v>
      </c>
      <c r="O3">
        <v>5</v>
      </c>
      <c r="P3">
        <v>5</v>
      </c>
    </row>
    <row r="4" spans="1:16" x14ac:dyDescent="0.25">
      <c r="A4" s="5" t="s">
        <v>110</v>
      </c>
      <c r="B4">
        <v>1782</v>
      </c>
      <c r="C4">
        <v>2110</v>
      </c>
      <c r="D4">
        <v>2328</v>
      </c>
      <c r="E4">
        <v>2406</v>
      </c>
      <c r="F4" s="6">
        <v>2545</v>
      </c>
      <c r="G4" s="6">
        <v>2750</v>
      </c>
      <c r="H4" s="6">
        <v>3028</v>
      </c>
      <c r="I4" s="6">
        <v>3221</v>
      </c>
      <c r="J4" s="6">
        <v>3605</v>
      </c>
      <c r="K4" s="6">
        <v>3886</v>
      </c>
      <c r="L4" s="6">
        <v>4364</v>
      </c>
      <c r="M4" s="6">
        <v>4857</v>
      </c>
      <c r="N4" s="6">
        <v>5333</v>
      </c>
      <c r="O4" s="6">
        <v>5838</v>
      </c>
    </row>
    <row r="5" spans="1:16" x14ac:dyDescent="0.25">
      <c r="A5" s="5" t="s">
        <v>111</v>
      </c>
      <c r="B5">
        <v>215</v>
      </c>
      <c r="C5">
        <v>271</v>
      </c>
      <c r="D5">
        <v>305</v>
      </c>
      <c r="E5">
        <v>376</v>
      </c>
      <c r="F5">
        <v>437</v>
      </c>
      <c r="G5">
        <v>495</v>
      </c>
      <c r="H5">
        <v>578</v>
      </c>
      <c r="I5">
        <v>687</v>
      </c>
      <c r="J5">
        <v>841</v>
      </c>
      <c r="K5">
        <v>989</v>
      </c>
      <c r="L5">
        <v>1068</v>
      </c>
      <c r="M5">
        <v>1211</v>
      </c>
      <c r="N5">
        <v>1315</v>
      </c>
      <c r="O5">
        <v>1395</v>
      </c>
    </row>
    <row r="6" spans="1:16" x14ac:dyDescent="0.25">
      <c r="A6" s="5" t="s">
        <v>112</v>
      </c>
      <c r="B6" s="6">
        <f t="shared" ref="B6:C6" si="2">B4-B5</f>
        <v>1567</v>
      </c>
      <c r="C6" s="6">
        <f t="shared" si="2"/>
        <v>1839</v>
      </c>
      <c r="D6" s="6">
        <f>D4-D5</f>
        <v>2023</v>
      </c>
      <c r="E6" s="6">
        <f t="shared" ref="E6:P6" si="3">E4-E5</f>
        <v>2030</v>
      </c>
      <c r="F6" s="6">
        <f t="shared" si="3"/>
        <v>2108</v>
      </c>
      <c r="G6" s="6">
        <f t="shared" si="3"/>
        <v>2255</v>
      </c>
      <c r="H6" s="6">
        <f t="shared" si="3"/>
        <v>2450</v>
      </c>
      <c r="I6" s="6">
        <f t="shared" si="3"/>
        <v>2534</v>
      </c>
      <c r="J6" s="6">
        <f t="shared" si="3"/>
        <v>2764</v>
      </c>
      <c r="K6" s="6">
        <f t="shared" si="3"/>
        <v>2897</v>
      </c>
      <c r="L6" s="6">
        <f t="shared" si="3"/>
        <v>3296</v>
      </c>
      <c r="M6" s="6">
        <f t="shared" si="3"/>
        <v>3646</v>
      </c>
      <c r="N6" s="6">
        <f t="shared" si="3"/>
        <v>4018</v>
      </c>
      <c r="O6" s="6">
        <f t="shared" si="3"/>
        <v>4443</v>
      </c>
      <c r="P6" s="6">
        <f t="shared" si="3"/>
        <v>0</v>
      </c>
    </row>
    <row r="7" spans="1:16" x14ac:dyDescent="0.25">
      <c r="A7" t="s">
        <v>113</v>
      </c>
      <c r="B7">
        <v>1</v>
      </c>
      <c r="C7">
        <f t="shared" ref="C7:P7" si="4">B7*(1+(C3/100))</f>
        <v>1.06318</v>
      </c>
      <c r="D7">
        <f t="shared" si="4"/>
        <v>1.148074923</v>
      </c>
      <c r="E7">
        <f t="shared" si="4"/>
        <v>1.2019196368887</v>
      </c>
      <c r="F7">
        <f t="shared" si="4"/>
        <v>1.2649002258616679</v>
      </c>
      <c r="G7">
        <f t="shared" si="4"/>
        <v>1.3318134478097501</v>
      </c>
      <c r="H7">
        <f t="shared" si="4"/>
        <v>1.4131739313364478</v>
      </c>
      <c r="I7">
        <f t="shared" si="4"/>
        <v>1.5212534736050594</v>
      </c>
      <c r="J7">
        <f t="shared" si="4"/>
        <v>1.6380096777042479</v>
      </c>
      <c r="K7">
        <f t="shared" si="4"/>
        <v>1.7116545928138311</v>
      </c>
      <c r="L7">
        <f t="shared" si="4"/>
        <v>1.781199118919857</v>
      </c>
      <c r="M7">
        <f t="shared" si="4"/>
        <v>1.8679078920288759</v>
      </c>
      <c r="N7">
        <f t="shared" si="4"/>
        <v>1.9591925507123269</v>
      </c>
      <c r="O7">
        <f t="shared" si="4"/>
        <v>2.0571521782479434</v>
      </c>
      <c r="P7">
        <f t="shared" si="4"/>
        <v>2.1600097871603405</v>
      </c>
    </row>
    <row r="8" spans="1:16" x14ac:dyDescent="0.25">
      <c r="A8" t="s">
        <v>114</v>
      </c>
      <c r="B8">
        <f>B6/B7</f>
        <v>1567</v>
      </c>
      <c r="C8">
        <f t="shared" ref="C8:P8" si="5">C6/C7</f>
        <v>1729.7165108448239</v>
      </c>
      <c r="D8">
        <f t="shared" si="5"/>
        <v>1762.0801216646728</v>
      </c>
      <c r="E8">
        <f t="shared" si="5"/>
        <v>1688.9648340007793</v>
      </c>
      <c r="F8">
        <f t="shared" si="5"/>
        <v>1666.5346063670756</v>
      </c>
      <c r="G8">
        <f t="shared" si="5"/>
        <v>1693.1800799192165</v>
      </c>
      <c r="H8">
        <f t="shared" si="5"/>
        <v>1733.6860988392414</v>
      </c>
      <c r="I8">
        <f t="shared" si="5"/>
        <v>1665.7316114420687</v>
      </c>
      <c r="J8">
        <f t="shared" si="5"/>
        <v>1687.4137177711207</v>
      </c>
      <c r="K8">
        <f t="shared" si="5"/>
        <v>1692.5143730298707</v>
      </c>
      <c r="L8">
        <f t="shared" si="5"/>
        <v>1850.4388223584674</v>
      </c>
      <c r="M8">
        <f t="shared" si="5"/>
        <v>1951.9163742275343</v>
      </c>
      <c r="N8">
        <f t="shared" si="5"/>
        <v>2050.8448740983258</v>
      </c>
      <c r="O8">
        <f t="shared" si="5"/>
        <v>2159.781880494646</v>
      </c>
      <c r="P8">
        <f t="shared" si="5"/>
        <v>0</v>
      </c>
    </row>
    <row r="9" spans="1:16" x14ac:dyDescent="0.25">
      <c r="A9" t="s">
        <v>115</v>
      </c>
      <c r="B9">
        <v>43.3</v>
      </c>
      <c r="C9">
        <v>44.3</v>
      </c>
      <c r="D9">
        <v>45.4</v>
      </c>
      <c r="E9">
        <v>46.4</v>
      </c>
      <c r="F9">
        <v>47.6</v>
      </c>
      <c r="G9">
        <v>48.796999999999997</v>
      </c>
      <c r="H9">
        <v>49.747</v>
      </c>
      <c r="I9">
        <v>50.64</v>
      </c>
      <c r="J9">
        <v>51.539000000000001</v>
      </c>
      <c r="K9">
        <v>52.444000000000003</v>
      </c>
      <c r="L9">
        <v>53.353999999999999</v>
      </c>
      <c r="M9">
        <v>54.268999999999998</v>
      </c>
      <c r="N9">
        <v>55.189</v>
      </c>
      <c r="O9">
        <v>56.113999999999997</v>
      </c>
      <c r="P9">
        <v>57.042999999999999</v>
      </c>
    </row>
    <row r="10" spans="1:16" x14ac:dyDescent="0.25">
      <c r="A10" t="s">
        <v>116</v>
      </c>
      <c r="B10">
        <f>B8/B9</f>
        <v>36.189376443418013</v>
      </c>
      <c r="C10">
        <f t="shared" ref="C10:G10" si="6">C8/C9</f>
        <v>39.045519432163069</v>
      </c>
      <c r="D10">
        <f t="shared" si="6"/>
        <v>38.812337481600721</v>
      </c>
      <c r="E10">
        <f t="shared" si="6"/>
        <v>36.400104181051283</v>
      </c>
      <c r="F10">
        <f t="shared" si="6"/>
        <v>35.011231226199065</v>
      </c>
      <c r="G10">
        <f t="shared" si="6"/>
        <v>34.698446214300397</v>
      </c>
      <c r="H10">
        <f>H8/H9</f>
        <v>34.85006329706799</v>
      </c>
      <c r="I10">
        <f>I8/I9</f>
        <v>32.893594222789666</v>
      </c>
      <c r="J10">
        <f>J8/J9</f>
        <v>32.740521115487702</v>
      </c>
      <c r="K10">
        <f>K8/K9</f>
        <v>32.272793322970607</v>
      </c>
      <c r="L10">
        <f>L8/L9</f>
        <v>34.682288532414951</v>
      </c>
      <c r="M10">
        <f t="shared" ref="M10:P10" si="7">M8/M9</f>
        <v>35.967428444001811</v>
      </c>
      <c r="N10">
        <f t="shared" si="7"/>
        <v>37.160392000187102</v>
      </c>
      <c r="O10">
        <f t="shared" si="7"/>
        <v>38.48918060545757</v>
      </c>
      <c r="P10">
        <f t="shared" si="7"/>
        <v>0</v>
      </c>
    </row>
    <row r="11" spans="1:16" x14ac:dyDescent="0.25">
      <c r="A11" t="s">
        <v>117</v>
      </c>
      <c r="B11">
        <v>100</v>
      </c>
      <c r="C11">
        <f>(C10/B10)*B11</f>
        <v>107.89221387445187</v>
      </c>
      <c r="D11">
        <f t="shared" ref="D11" si="8">(D10/C10)*C11</f>
        <v>107.24787574686096</v>
      </c>
      <c r="E11">
        <f>(E10/C10)*C11</f>
        <v>100.58229170641484</v>
      </c>
      <c r="F11">
        <f t="shared" ref="F11:G11" si="9">(F10/E10)*E11</f>
        <v>96.744499814576869</v>
      </c>
      <c r="G11">
        <f t="shared" si="9"/>
        <v>95.880199175443977</v>
      </c>
      <c r="H11">
        <f>(H10/G10)*G11</f>
        <v>96.299153845759022</v>
      </c>
      <c r="I11">
        <f>(I10/H10)*H11</f>
        <v>90.892956595200545</v>
      </c>
      <c r="J11">
        <f>(J10/I10)*I11</f>
        <v>90.469978576937947</v>
      </c>
      <c r="K11">
        <f>(K10/J10)*J11</f>
        <v>89.177533559963464</v>
      </c>
      <c r="L11">
        <f>(L10/K10)*K11</f>
        <v>95.835551592442087</v>
      </c>
      <c r="M11">
        <f t="shared" ref="M11:P11" si="10">(M10/L10)*L11</f>
        <v>99.386703996507876</v>
      </c>
      <c r="N11">
        <f t="shared" si="10"/>
        <v>102.68315083650936</v>
      </c>
      <c r="O11">
        <f t="shared" si="10"/>
        <v>106.35491513824587</v>
      </c>
      <c r="P11">
        <f t="shared" si="10"/>
        <v>0</v>
      </c>
    </row>
    <row r="12" spans="1:16" x14ac:dyDescent="0.25">
      <c r="A12" t="s">
        <v>427</v>
      </c>
      <c r="L12">
        <f>(L11-G11)/G11</f>
        <v>-4.6566009860067662E-4</v>
      </c>
    </row>
    <row r="14" spans="1:16" x14ac:dyDescent="0.25">
      <c r="A14" t="s">
        <v>190</v>
      </c>
      <c r="C14">
        <v>21.8</v>
      </c>
      <c r="D14">
        <v>17.399999999999999</v>
      </c>
      <c r="E14">
        <v>23.7</v>
      </c>
      <c r="F14">
        <v>40.5</v>
      </c>
      <c r="G14">
        <v>44.4</v>
      </c>
      <c r="H14">
        <v>49.3</v>
      </c>
      <c r="I14">
        <v>46.5</v>
      </c>
      <c r="J14">
        <v>41.2</v>
      </c>
      <c r="K14">
        <v>34.200000000000003</v>
      </c>
    </row>
    <row r="15" spans="1:16" x14ac:dyDescent="0.25">
      <c r="A15" t="s">
        <v>191</v>
      </c>
      <c r="C15">
        <f>C14/C7</f>
        <v>20.50452416335898</v>
      </c>
      <c r="D15">
        <f t="shared" ref="D15:K15" si="11">D14/D7</f>
        <v>15.155805297560704</v>
      </c>
      <c r="E15">
        <f t="shared" si="11"/>
        <v>19.718456436363777</v>
      </c>
      <c r="F15">
        <f t="shared" si="11"/>
        <v>32.018335653636889</v>
      </c>
      <c r="G15">
        <f t="shared" si="11"/>
        <v>33.338002460493662</v>
      </c>
      <c r="H15">
        <f t="shared" si="11"/>
        <v>34.886010070520243</v>
      </c>
      <c r="I15">
        <f t="shared" si="11"/>
        <v>30.566898157875372</v>
      </c>
      <c r="J15">
        <f t="shared" si="11"/>
        <v>25.152476545647676</v>
      </c>
      <c r="K15">
        <f t="shared" si="11"/>
        <v>19.980666744087532</v>
      </c>
    </row>
    <row r="16" spans="1:16" x14ac:dyDescent="0.25">
      <c r="A16" t="s">
        <v>192</v>
      </c>
      <c r="C16">
        <f>C15/C9</f>
        <v>0.46285607592232464</v>
      </c>
      <c r="D16">
        <f t="shared" ref="D16:K16" si="12">D15/D9</f>
        <v>0.33382831051895823</v>
      </c>
      <c r="E16">
        <f t="shared" si="12"/>
        <v>0.42496673354232278</v>
      </c>
      <c r="F16">
        <f t="shared" si="12"/>
        <v>0.67265411037052281</v>
      </c>
      <c r="G16">
        <f t="shared" si="12"/>
        <v>0.68319778798888586</v>
      </c>
      <c r="H16">
        <f t="shared" si="12"/>
        <v>0.70126862063079665</v>
      </c>
      <c r="I16">
        <f t="shared" si="12"/>
        <v>0.60361173297542203</v>
      </c>
      <c r="J16">
        <f t="shared" si="12"/>
        <v>0.48802802820480951</v>
      </c>
      <c r="K16">
        <f t="shared" si="12"/>
        <v>0.38099051834504483</v>
      </c>
    </row>
    <row r="17" spans="1:26" x14ac:dyDescent="0.25">
      <c r="A17" t="s">
        <v>277</v>
      </c>
      <c r="K17">
        <f>(K16-G16)/G16</f>
        <v>-0.44234228353320909</v>
      </c>
      <c r="L17">
        <f>(K16-F16)/F16</f>
        <v>-0.43360114437540398</v>
      </c>
      <c r="M17">
        <f>(K16-C16)/C16</f>
        <v>-0.17687043950789205</v>
      </c>
    </row>
    <row r="19" spans="1:26" x14ac:dyDescent="0.25">
      <c r="A19" t="s">
        <v>193</v>
      </c>
      <c r="C19">
        <v>219</v>
      </c>
      <c r="D19">
        <v>270</v>
      </c>
      <c r="E19">
        <v>296</v>
      </c>
      <c r="F19">
        <v>314</v>
      </c>
      <c r="G19">
        <v>338</v>
      </c>
      <c r="H19">
        <v>359</v>
      </c>
      <c r="I19">
        <v>371</v>
      </c>
      <c r="J19">
        <v>446</v>
      </c>
      <c r="K19">
        <v>451</v>
      </c>
    </row>
    <row r="20" spans="1:26" x14ac:dyDescent="0.25">
      <c r="A20" t="s">
        <v>194</v>
      </c>
      <c r="C20">
        <f t="shared" ref="C20:K20" si="13">C19/C7</f>
        <v>205.98581613649617</v>
      </c>
      <c r="D20">
        <f t="shared" si="13"/>
        <v>235.17628910007991</v>
      </c>
      <c r="E20">
        <f t="shared" si="13"/>
        <v>246.27270485922693</v>
      </c>
      <c r="F20">
        <f t="shared" si="13"/>
        <v>248.24092333930824</v>
      </c>
      <c r="G20">
        <f t="shared" si="13"/>
        <v>253.78929801006439</v>
      </c>
      <c r="H20">
        <f t="shared" si="13"/>
        <v>254.03808550338272</v>
      </c>
      <c r="I20">
        <f t="shared" si="13"/>
        <v>243.8778326144465</v>
      </c>
      <c r="J20">
        <f t="shared" si="13"/>
        <v>272.28166357667141</v>
      </c>
      <c r="K20">
        <f t="shared" si="13"/>
        <v>263.48773981238236</v>
      </c>
    </row>
    <row r="21" spans="1:26" x14ac:dyDescent="0.25">
      <c r="A21" t="s">
        <v>195</v>
      </c>
      <c r="C21">
        <f t="shared" ref="C21:K21" si="14">C20/C9</f>
        <v>4.6497926893114263</v>
      </c>
      <c r="D21">
        <f t="shared" si="14"/>
        <v>5.1800944735700423</v>
      </c>
      <c r="E21">
        <f t="shared" si="14"/>
        <v>5.3076013978281669</v>
      </c>
      <c r="F21">
        <f t="shared" si="14"/>
        <v>5.2151454483047948</v>
      </c>
      <c r="G21">
        <f t="shared" si="14"/>
        <v>5.2009200977532304</v>
      </c>
      <c r="H21">
        <f t="shared" si="14"/>
        <v>5.1066011116928198</v>
      </c>
      <c r="I21">
        <f t="shared" si="14"/>
        <v>4.8159129663200337</v>
      </c>
      <c r="J21">
        <f t="shared" si="14"/>
        <v>5.2830218587219662</v>
      </c>
      <c r="K21">
        <f t="shared" si="14"/>
        <v>5.0241732097548306</v>
      </c>
    </row>
    <row r="22" spans="1:26" x14ac:dyDescent="0.25">
      <c r="A22" t="s">
        <v>278</v>
      </c>
      <c r="K22">
        <f>(K21-G21)/G21</f>
        <v>-3.3983773001002936E-2</v>
      </c>
    </row>
    <row r="24" spans="1:26" x14ac:dyDescent="0.25">
      <c r="F24">
        <v>2015</v>
      </c>
      <c r="G24">
        <f>F24+1</f>
        <v>2016</v>
      </c>
      <c r="H24">
        <f t="shared" ref="H24:P24" si="15">G24+1</f>
        <v>2017</v>
      </c>
      <c r="I24">
        <f t="shared" si="15"/>
        <v>2018</v>
      </c>
      <c r="J24">
        <f t="shared" si="15"/>
        <v>2019</v>
      </c>
      <c r="K24">
        <f t="shared" si="15"/>
        <v>2020</v>
      </c>
      <c r="L24">
        <f t="shared" si="15"/>
        <v>2021</v>
      </c>
      <c r="M24">
        <f t="shared" si="15"/>
        <v>2022</v>
      </c>
      <c r="N24">
        <f t="shared" si="15"/>
        <v>2023</v>
      </c>
      <c r="O24">
        <f t="shared" si="15"/>
        <v>2024</v>
      </c>
      <c r="P24">
        <f t="shared" si="15"/>
        <v>2025</v>
      </c>
    </row>
    <row r="25" spans="1:26" x14ac:dyDescent="0.25">
      <c r="A25" t="s">
        <v>90</v>
      </c>
      <c r="B25" t="s">
        <v>204</v>
      </c>
      <c r="C25" t="s">
        <v>205</v>
      </c>
      <c r="D25" t="s">
        <v>206</v>
      </c>
      <c r="E25" t="s">
        <v>207</v>
      </c>
      <c r="F25" s="6">
        <v>168291.55100000001</v>
      </c>
      <c r="G25" s="6">
        <v>171423.55600000001</v>
      </c>
      <c r="H25" s="6">
        <v>173652.33199999999</v>
      </c>
      <c r="I25" s="6">
        <v>179545.065</v>
      </c>
      <c r="J25" s="6">
        <v>183969.454</v>
      </c>
      <c r="K25" s="6">
        <v>178965.85500000001</v>
      </c>
      <c r="L25" s="6">
        <v>188875.71799999999</v>
      </c>
      <c r="M25" s="6">
        <v>194561.766</v>
      </c>
      <c r="N25" s="6">
        <v>201788.71400000001</v>
      </c>
      <c r="O25" s="6">
        <v>207249.883</v>
      </c>
      <c r="P25" s="6">
        <v>213513.394</v>
      </c>
      <c r="Q25" s="6"/>
      <c r="R25" s="6"/>
      <c r="S25" s="6"/>
      <c r="T25" s="6"/>
      <c r="U25" s="6"/>
      <c r="V25" s="6"/>
      <c r="W25" s="6"/>
      <c r="X25" s="6"/>
      <c r="Y25" s="6"/>
      <c r="Z25" s="6"/>
    </row>
    <row r="26" spans="1:26" x14ac:dyDescent="0.25">
      <c r="B26" t="s">
        <v>209</v>
      </c>
      <c r="F26" s="9" t="e">
        <f t="shared" ref="F26:P26" si="16">(F25-E25)/E25</f>
        <v>#VALUE!</v>
      </c>
      <c r="G26" s="9">
        <f t="shared" si="16"/>
        <v>1.8610589666500872E-2</v>
      </c>
      <c r="H26" s="9">
        <f t="shared" si="16"/>
        <v>1.3001573716041588E-2</v>
      </c>
      <c r="I26" s="9">
        <f t="shared" si="16"/>
        <v>3.3934085031463945E-2</v>
      </c>
      <c r="J26" s="9">
        <f t="shared" si="16"/>
        <v>2.4642220046538151E-2</v>
      </c>
      <c r="K26" s="9">
        <f t="shared" si="16"/>
        <v>-2.7197987987723153E-2</v>
      </c>
      <c r="L26" s="9">
        <f t="shared" si="16"/>
        <v>5.5372925746087057E-2</v>
      </c>
      <c r="M26" s="9">
        <f t="shared" si="16"/>
        <v>3.0104706206861436E-2</v>
      </c>
      <c r="N26" s="9">
        <f t="shared" si="16"/>
        <v>3.7144749189827991E-2</v>
      </c>
      <c r="O26" s="9">
        <f t="shared" si="16"/>
        <v>2.7063798027871837E-2</v>
      </c>
      <c r="P26" s="9">
        <f t="shared" si="16"/>
        <v>3.0222024299043866E-2</v>
      </c>
      <c r="Q26" s="9"/>
      <c r="R26" s="9"/>
      <c r="S26" s="9"/>
      <c r="T26" s="9"/>
      <c r="U26" s="9"/>
      <c r="V26" s="9"/>
      <c r="W26" s="9"/>
      <c r="X26" s="9"/>
      <c r="Y26" s="9"/>
      <c r="Z26" s="9"/>
    </row>
    <row r="28" spans="1:26" x14ac:dyDescent="0.25">
      <c r="B28" t="s">
        <v>210</v>
      </c>
      <c r="G28" s="9">
        <f>AVERAGE(L26:P26)</f>
        <v>3.5981640693938437E-2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E363C1C95A174EBC4B3703A150C973" ma:contentTypeVersion="11" ma:contentTypeDescription="Create a new document." ma:contentTypeScope="" ma:versionID="6f9f2076baca6a0d2bd991e8743396ef">
  <xsd:schema xmlns:xsd="http://www.w3.org/2001/XMLSchema" xmlns:xs="http://www.w3.org/2001/XMLSchema" xmlns:p="http://schemas.microsoft.com/office/2006/metadata/properties" xmlns:ns2="00e8167f-f5fb-43e7-850a-c41ab40091c5" xmlns:ns3="864186a3-85bb-46b4-bd25-8ee3ddf4b9bf" targetNamespace="http://schemas.microsoft.com/office/2006/metadata/properties" ma:root="true" ma:fieldsID="887bcf563db938909207f1c94c74088a" ns2:_="" ns3:_="">
    <xsd:import namespace="00e8167f-f5fb-43e7-850a-c41ab40091c5"/>
    <xsd:import namespace="864186a3-85bb-46b4-bd25-8ee3ddf4b9b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8167f-f5fb-43e7-850a-c41ab40091c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4186a3-85bb-46b4-bd25-8ee3ddf4b9b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A732E2-BC52-4B9D-B4EA-CC2C19B37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8167f-f5fb-43e7-850a-c41ab40091c5"/>
    <ds:schemaRef ds:uri="864186a3-85bb-46b4-bd25-8ee3ddf4b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E1DCCD-C076-439E-B325-7DB3B547FCFA}">
  <ds:schemaRefs>
    <ds:schemaRef ds:uri="http://schemas.microsoft.com/sharepoint/v3/contenttype/forms"/>
  </ds:schemaRefs>
</ds:datastoreItem>
</file>

<file path=customXml/itemProps3.xml><?xml version="1.0" encoding="utf-8"?>
<ds:datastoreItem xmlns:ds="http://schemas.openxmlformats.org/officeDocument/2006/customXml" ds:itemID="{C83C9C0E-88B7-47DB-B7EB-05FEFA1A19FB}">
  <ds:schemaRefs>
    <ds:schemaRef ds:uri="864186a3-85bb-46b4-bd25-8ee3ddf4b9bf"/>
    <ds:schemaRef ds:uri="http://www.w3.org/XML/1998/namespace"/>
    <ds:schemaRef ds:uri="http://schemas.microsoft.com/office/2006/metadata/properties"/>
    <ds:schemaRef ds:uri="00e8167f-f5fb-43e7-850a-c41ab40091c5"/>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Countries to include</vt:lpstr>
      <vt:lpstr>Summary</vt:lpstr>
      <vt:lpstr>Creditors</vt:lpstr>
      <vt:lpstr>Argentina</vt:lpstr>
      <vt:lpstr>Congo</vt:lpstr>
      <vt:lpstr>Egypt</vt:lpstr>
      <vt:lpstr>Gambia</vt:lpstr>
      <vt:lpstr>Guinea-Bissau</vt:lpstr>
      <vt:lpstr>Kenya</vt:lpstr>
      <vt:lpstr>Mozambique</vt:lpstr>
      <vt:lpstr>Pakistan</vt:lpstr>
      <vt:lpstr>Papua New Guinea</vt:lpstr>
      <vt:lpstr>Sao Tome</vt:lpstr>
      <vt:lpstr>Sierra Leone</vt:lpstr>
      <vt:lpstr>Average growth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Jones</dc:creator>
  <cp:lastModifiedBy>Tim Jones</cp:lastModifiedBy>
  <dcterms:created xsi:type="dcterms:W3CDTF">2025-07-04T10:18:50Z</dcterms:created>
  <dcterms:modified xsi:type="dcterms:W3CDTF">2025-09-30T08:50:48Z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0x01010016E363C1C95A174EBC4B3703A150C973</vt:lpwstr>
  </property>
</Properties>
</file>