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TimJones\Desktop\"/>
    </mc:Choice>
  </mc:AlternateContent>
  <xr:revisionPtr revIDLastSave="0" documentId="8_{D66974D9-83B1-4ADA-AAB0-9D8EAE550D0C}" xr6:coauthVersionLast="47" xr6:coauthVersionMax="47" xr10:uidLastSave="{00000000-0000-0000-0000-000000000000}"/>
  <bookViews>
    <workbookView xWindow="-120" yWindow="-120" windowWidth="30960" windowHeight="15720" tabRatio="555" xr2:uid="{1F202510-9908-46FC-BA7D-42FB4ED84340}"/>
  </bookViews>
  <sheets>
    <sheet name="1. Ext Debt Payments" sheetId="3" r:id="rId1"/>
    <sheet name="2. WB and IMF ext debt pay data" sheetId="1" r:id="rId2"/>
    <sheet name="3. MAC DSF calcs" sheetId="2" r:id="rId3"/>
    <sheet name="4. IMF debt distress" sheetId="18" r:id="rId4"/>
    <sheet name="5. Public spending averages" sheetId="22" r:id="rId5"/>
    <sheet name="6. Public spending gap in high" sheetId="25" r:id="rId6"/>
    <sheet name="7. Public spending calcs" sheetId="13" r:id="rId7"/>
    <sheet name="8. Public spending summary" sheetId="20" r:id="rId8"/>
  </sheets>
  <externalReferences>
    <externalReference r:id="rId9"/>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5" i="20" l="1"/>
  <c r="O45" i="20"/>
  <c r="G45" i="20"/>
  <c r="G1378" i="13"/>
  <c r="G1375" i="13"/>
  <c r="F1368" i="13"/>
  <c r="F1370" i="13" s="1"/>
  <c r="E1368" i="13"/>
  <c r="E1370" i="13" s="1"/>
  <c r="G1367" i="13"/>
  <c r="H1367" i="13" s="1"/>
  <c r="F1367" i="13"/>
  <c r="D1367" i="13"/>
  <c r="Q1366" i="13"/>
  <c r="P1366" i="13"/>
  <c r="O1366" i="13"/>
  <c r="N1366" i="13"/>
  <c r="M1366" i="13"/>
  <c r="L1366" i="13"/>
  <c r="K1366" i="13"/>
  <c r="J1366" i="13"/>
  <c r="I1366" i="13"/>
  <c r="H1366" i="13"/>
  <c r="G1366" i="13"/>
  <c r="F1366" i="13"/>
  <c r="E1366" i="13"/>
  <c r="D1366" i="13"/>
  <c r="C1366" i="13"/>
  <c r="D1361" i="13"/>
  <c r="E1361" i="13" s="1"/>
  <c r="F1361" i="13" s="1"/>
  <c r="G1361" i="13" s="1"/>
  <c r="H1361" i="13" s="1"/>
  <c r="I1361" i="13" s="1"/>
  <c r="J1361" i="13" s="1"/>
  <c r="K1361" i="13" s="1"/>
  <c r="L1361" i="13" s="1"/>
  <c r="M1361" i="13" s="1"/>
  <c r="N1361" i="13" s="1"/>
  <c r="O1361" i="13" s="1"/>
  <c r="P1361" i="13" s="1"/>
  <c r="Q1361" i="13" s="1"/>
  <c r="J1222" i="13"/>
  <c r="J1223" i="13"/>
  <c r="C1141" i="13"/>
  <c r="C1143" i="13" s="1"/>
  <c r="C1145" i="13" s="1"/>
  <c r="D1141" i="13"/>
  <c r="E1141" i="13"/>
  <c r="F1141" i="13"/>
  <c r="D1142" i="13"/>
  <c r="E1142" i="13" s="1"/>
  <c r="F1142" i="13" s="1"/>
  <c r="D361" i="13"/>
  <c r="E361" i="13" s="1"/>
  <c r="F361" i="13" s="1"/>
  <c r="G361" i="13" s="1"/>
  <c r="H361" i="13" s="1"/>
  <c r="I361" i="13" s="1"/>
  <c r="J361" i="13" s="1"/>
  <c r="K361" i="13" s="1"/>
  <c r="L361" i="13" s="1"/>
  <c r="M361" i="13" s="1"/>
  <c r="N361" i="13" s="1"/>
  <c r="O361" i="13" s="1"/>
  <c r="P361" i="13" s="1"/>
  <c r="Q361" i="13" s="1"/>
  <c r="Q66" i="13"/>
  <c r="P66" i="13"/>
  <c r="O66" i="13"/>
  <c r="N66" i="13"/>
  <c r="M66" i="13"/>
  <c r="L66" i="13"/>
  <c r="K66" i="13"/>
  <c r="I66" i="13"/>
  <c r="J66" i="13"/>
  <c r="M56" i="25"/>
  <c r="M55" i="25"/>
  <c r="M52" i="25"/>
  <c r="M50" i="25"/>
  <c r="M48" i="25"/>
  <c r="M46" i="25"/>
  <c r="M44" i="25"/>
  <c r="M42" i="25"/>
  <c r="M40" i="25"/>
  <c r="M38" i="25"/>
  <c r="M36" i="25"/>
  <c r="M34" i="25"/>
  <c r="M32" i="25"/>
  <c r="M30" i="25"/>
  <c r="M28" i="25"/>
  <c r="M26" i="25"/>
  <c r="M24" i="25"/>
  <c r="M22" i="25"/>
  <c r="M20" i="25"/>
  <c r="M18" i="25"/>
  <c r="M16" i="25"/>
  <c r="M14" i="25"/>
  <c r="M12" i="25"/>
  <c r="M10" i="25"/>
  <c r="M8" i="25"/>
  <c r="M6" i="25"/>
  <c r="M54" i="25" s="1"/>
  <c r="M4" i="25"/>
  <c r="M2" i="25"/>
  <c r="L128" i="22"/>
  <c r="L126" i="22"/>
  <c r="K126" i="22"/>
  <c r="J126" i="22"/>
  <c r="I126" i="22"/>
  <c r="H126" i="22"/>
  <c r="G126" i="22"/>
  <c r="F126" i="22"/>
  <c r="L125" i="22"/>
  <c r="K125" i="22"/>
  <c r="J125" i="22"/>
  <c r="I125" i="22"/>
  <c r="H125" i="22"/>
  <c r="G125" i="22"/>
  <c r="F125" i="22"/>
  <c r="L124" i="22"/>
  <c r="K124" i="22"/>
  <c r="J124" i="22"/>
  <c r="I124" i="22"/>
  <c r="H124" i="22"/>
  <c r="G124" i="22"/>
  <c r="F124" i="22"/>
  <c r="H123" i="22"/>
  <c r="I123" i="22" s="1"/>
  <c r="J123" i="22" s="1"/>
  <c r="K123" i="22" s="1"/>
  <c r="L123" i="22" s="1"/>
  <c r="M123" i="22" s="1"/>
  <c r="N123" i="22" s="1"/>
  <c r="O123" i="22" s="1"/>
  <c r="P123" i="22" s="1"/>
  <c r="Q123" i="22" s="1"/>
  <c r="G123" i="22"/>
  <c r="O87" i="22"/>
  <c r="P87" i="22" s="1"/>
  <c r="Q87" i="22" s="1"/>
  <c r="N87" i="22"/>
  <c r="M87" i="22"/>
  <c r="BA283" i="1"/>
  <c r="AZ283" i="1"/>
  <c r="AY283" i="1"/>
  <c r="AX283" i="1"/>
  <c r="AW283" i="1"/>
  <c r="AU283" i="1"/>
  <c r="AV283" i="1"/>
  <c r="Z84" i="22"/>
  <c r="L110" i="22" s="1"/>
  <c r="Y84" i="22"/>
  <c r="K110" i="22" s="1"/>
  <c r="X84" i="22"/>
  <c r="J110" i="22" s="1"/>
  <c r="W84" i="22"/>
  <c r="I110" i="22" s="1"/>
  <c r="V84" i="22"/>
  <c r="H110" i="22" s="1"/>
  <c r="U84" i="22"/>
  <c r="G110" i="22" s="1"/>
  <c r="T84" i="22"/>
  <c r="F110" i="22" s="1"/>
  <c r="S84" i="22"/>
  <c r="L115" i="22" s="1"/>
  <c r="R84" i="22"/>
  <c r="K115" i="22" s="1"/>
  <c r="Q84" i="22"/>
  <c r="J115" i="22" s="1"/>
  <c r="P84" i="22"/>
  <c r="I115" i="22" s="1"/>
  <c r="O84" i="22"/>
  <c r="H115" i="22" s="1"/>
  <c r="N84" i="22"/>
  <c r="G115" i="22" s="1"/>
  <c r="M84" i="22"/>
  <c r="F115" i="22" s="1"/>
  <c r="L84" i="22"/>
  <c r="L120" i="22" s="1"/>
  <c r="K84" i="22"/>
  <c r="K120" i="22" s="1"/>
  <c r="J84" i="22"/>
  <c r="J120" i="22" s="1"/>
  <c r="I84" i="22"/>
  <c r="I120" i="22" s="1"/>
  <c r="H84" i="22"/>
  <c r="H120" i="22" s="1"/>
  <c r="G84" i="22"/>
  <c r="G120" i="22" s="1"/>
  <c r="F84" i="22"/>
  <c r="F120" i="22" s="1"/>
  <c r="Z83" i="22"/>
  <c r="Y83" i="22"/>
  <c r="X83" i="22"/>
  <c r="W83" i="22"/>
  <c r="V83" i="22"/>
  <c r="U83" i="22"/>
  <c r="T83" i="22"/>
  <c r="S83" i="22"/>
  <c r="R83" i="22"/>
  <c r="Q83" i="22"/>
  <c r="P83" i="22"/>
  <c r="O83" i="22"/>
  <c r="N83" i="22"/>
  <c r="M83" i="22"/>
  <c r="L83" i="22"/>
  <c r="K83" i="22"/>
  <c r="J83" i="22"/>
  <c r="I83" i="22"/>
  <c r="H83" i="22"/>
  <c r="G83" i="22"/>
  <c r="F83" i="22"/>
  <c r="Z80" i="22"/>
  <c r="Y80" i="22"/>
  <c r="X80" i="22"/>
  <c r="W80" i="22"/>
  <c r="V80" i="22"/>
  <c r="U80" i="22"/>
  <c r="T80" i="22"/>
  <c r="S80" i="22"/>
  <c r="R80" i="22"/>
  <c r="Q80" i="22"/>
  <c r="P80" i="22"/>
  <c r="O80" i="22"/>
  <c r="N80" i="22"/>
  <c r="M80" i="22"/>
  <c r="L80" i="22"/>
  <c r="K80" i="22"/>
  <c r="J80" i="22"/>
  <c r="I80" i="22"/>
  <c r="H80" i="22"/>
  <c r="G80" i="22"/>
  <c r="F80" i="22"/>
  <c r="Z81" i="22"/>
  <c r="L109" i="22" s="1"/>
  <c r="Y81" i="22"/>
  <c r="K109" i="22" s="1"/>
  <c r="X81" i="22"/>
  <c r="J109" i="22" s="1"/>
  <c r="W81" i="22"/>
  <c r="I109" i="22" s="1"/>
  <c r="V81" i="22"/>
  <c r="H109" i="22" s="1"/>
  <c r="U81" i="22"/>
  <c r="G109" i="22" s="1"/>
  <c r="T81" i="22"/>
  <c r="F109" i="22" s="1"/>
  <c r="S81" i="22"/>
  <c r="L114" i="22" s="1"/>
  <c r="R81" i="22"/>
  <c r="K114" i="22" s="1"/>
  <c r="Q81" i="22"/>
  <c r="J114" i="22" s="1"/>
  <c r="P81" i="22"/>
  <c r="I114" i="22" s="1"/>
  <c r="O81" i="22"/>
  <c r="H114" i="22" s="1"/>
  <c r="N81" i="22"/>
  <c r="G114" i="22" s="1"/>
  <c r="M81" i="22"/>
  <c r="F114" i="22" s="1"/>
  <c r="L81" i="22"/>
  <c r="L119" i="22" s="1"/>
  <c r="K81" i="22"/>
  <c r="K119" i="22" s="1"/>
  <c r="J81" i="22"/>
  <c r="J119" i="22" s="1"/>
  <c r="I81" i="22"/>
  <c r="I119" i="22" s="1"/>
  <c r="H81" i="22"/>
  <c r="H119" i="22" s="1"/>
  <c r="G81" i="22"/>
  <c r="G119" i="22" s="1"/>
  <c r="F81" i="22"/>
  <c r="F119" i="22" s="1"/>
  <c r="Z78" i="22"/>
  <c r="L108" i="22" s="1"/>
  <c r="Y78" i="22"/>
  <c r="K108" i="22" s="1"/>
  <c r="X78" i="22"/>
  <c r="J108" i="22" s="1"/>
  <c r="W78" i="22"/>
  <c r="I108" i="22" s="1"/>
  <c r="V78" i="22"/>
  <c r="H108" i="22" s="1"/>
  <c r="U78" i="22"/>
  <c r="G108" i="22" s="1"/>
  <c r="T78" i="22"/>
  <c r="F108" i="22" s="1"/>
  <c r="S78" i="22"/>
  <c r="L113" i="22" s="1"/>
  <c r="R78" i="22"/>
  <c r="K113" i="22" s="1"/>
  <c r="Q78" i="22"/>
  <c r="J113" i="22" s="1"/>
  <c r="P78" i="22"/>
  <c r="I113" i="22" s="1"/>
  <c r="O78" i="22"/>
  <c r="H113" i="22" s="1"/>
  <c r="N78" i="22"/>
  <c r="G113" i="22" s="1"/>
  <c r="M78" i="22"/>
  <c r="F113" i="22" s="1"/>
  <c r="L78" i="22"/>
  <c r="L118" i="22" s="1"/>
  <c r="K78" i="22"/>
  <c r="K118" i="22" s="1"/>
  <c r="J78" i="22"/>
  <c r="J118" i="22" s="1"/>
  <c r="I78" i="22"/>
  <c r="I118" i="22" s="1"/>
  <c r="H78" i="22"/>
  <c r="H118" i="22" s="1"/>
  <c r="G78" i="22"/>
  <c r="G118" i="22" s="1"/>
  <c r="F78" i="22"/>
  <c r="F118" i="22" s="1"/>
  <c r="Z77" i="22"/>
  <c r="Y77" i="22"/>
  <c r="X77" i="22"/>
  <c r="W77" i="22"/>
  <c r="V77" i="22"/>
  <c r="U77" i="22"/>
  <c r="T77" i="22"/>
  <c r="S77" i="22"/>
  <c r="R77" i="22"/>
  <c r="Q77" i="22"/>
  <c r="P77" i="22"/>
  <c r="O77" i="22"/>
  <c r="N77" i="22"/>
  <c r="M77" i="22"/>
  <c r="L77" i="22"/>
  <c r="K77" i="22"/>
  <c r="J77" i="22"/>
  <c r="I77" i="22"/>
  <c r="H77" i="22"/>
  <c r="G77" i="22"/>
  <c r="F77" i="22"/>
  <c r="Z66" i="22"/>
  <c r="L88" i="22" s="1"/>
  <c r="Y66" i="22"/>
  <c r="K88" i="22" s="1"/>
  <c r="X66" i="22"/>
  <c r="J88" i="22" s="1"/>
  <c r="W66" i="22"/>
  <c r="I88" i="22" s="1"/>
  <c r="V66" i="22"/>
  <c r="H88" i="22" s="1"/>
  <c r="U66" i="22"/>
  <c r="G88" i="22" s="1"/>
  <c r="T66" i="22"/>
  <c r="F88" i="22" s="1"/>
  <c r="S66" i="22"/>
  <c r="L90" i="22" s="1"/>
  <c r="R66" i="22"/>
  <c r="K90" i="22" s="1"/>
  <c r="Q66" i="22"/>
  <c r="J90" i="22" s="1"/>
  <c r="P66" i="22"/>
  <c r="I90" i="22" s="1"/>
  <c r="O66" i="22"/>
  <c r="H90" i="22" s="1"/>
  <c r="N66" i="22"/>
  <c r="G90" i="22" s="1"/>
  <c r="M66" i="22"/>
  <c r="F90" i="22" s="1"/>
  <c r="L66" i="22"/>
  <c r="L89" i="22" s="1"/>
  <c r="K66" i="22"/>
  <c r="K89" i="22" s="1"/>
  <c r="J66" i="22"/>
  <c r="J89" i="22" s="1"/>
  <c r="I66" i="22"/>
  <c r="I89" i="22" s="1"/>
  <c r="H66" i="22"/>
  <c r="H89" i="22" s="1"/>
  <c r="G66" i="22"/>
  <c r="G89" i="22" s="1"/>
  <c r="F66" i="22"/>
  <c r="F89" i="22" s="1"/>
  <c r="Z65" i="22"/>
  <c r="Y65" i="22"/>
  <c r="X65" i="22"/>
  <c r="W65" i="22"/>
  <c r="V65" i="22"/>
  <c r="U65" i="22"/>
  <c r="T65" i="22"/>
  <c r="S65" i="22"/>
  <c r="R65" i="22"/>
  <c r="Q65" i="22"/>
  <c r="P65" i="22"/>
  <c r="O65" i="22"/>
  <c r="N65" i="22"/>
  <c r="M65" i="22"/>
  <c r="L65" i="22"/>
  <c r="K65" i="22"/>
  <c r="J65" i="22"/>
  <c r="I65" i="22"/>
  <c r="H65" i="22"/>
  <c r="G65" i="22"/>
  <c r="F65" i="22"/>
  <c r="Z75" i="22"/>
  <c r="L95" i="22" s="1"/>
  <c r="Y75" i="22"/>
  <c r="K95" i="22" s="1"/>
  <c r="X75" i="22"/>
  <c r="J95" i="22" s="1"/>
  <c r="W75" i="22"/>
  <c r="I95" i="22" s="1"/>
  <c r="V75" i="22"/>
  <c r="H95" i="22" s="1"/>
  <c r="U75" i="22"/>
  <c r="G95" i="22" s="1"/>
  <c r="T75" i="22"/>
  <c r="F95" i="22" s="1"/>
  <c r="S75" i="22"/>
  <c r="L100" i="22" s="1"/>
  <c r="R75" i="22"/>
  <c r="K100" i="22" s="1"/>
  <c r="Q75" i="22"/>
  <c r="J100" i="22" s="1"/>
  <c r="P75" i="22"/>
  <c r="I100" i="22" s="1"/>
  <c r="O75" i="22"/>
  <c r="H100" i="22" s="1"/>
  <c r="N75" i="22"/>
  <c r="G100" i="22" s="1"/>
  <c r="M75" i="22"/>
  <c r="F100" i="22" s="1"/>
  <c r="L75" i="22"/>
  <c r="L105" i="22" s="1"/>
  <c r="K75" i="22"/>
  <c r="K105" i="22" s="1"/>
  <c r="J75" i="22"/>
  <c r="J105" i="22" s="1"/>
  <c r="I75" i="22"/>
  <c r="I105" i="22" s="1"/>
  <c r="H75" i="22"/>
  <c r="H105" i="22" s="1"/>
  <c r="G75" i="22"/>
  <c r="G105" i="22" s="1"/>
  <c r="F75" i="22"/>
  <c r="F105" i="22" s="1"/>
  <c r="Z74" i="22"/>
  <c r="Y74" i="22"/>
  <c r="X74" i="22"/>
  <c r="W74" i="22"/>
  <c r="V74" i="22"/>
  <c r="U74" i="22"/>
  <c r="T74" i="22"/>
  <c r="S74" i="22"/>
  <c r="R74" i="22"/>
  <c r="Q74" i="22"/>
  <c r="P74" i="22"/>
  <c r="O74" i="22"/>
  <c r="N74" i="22"/>
  <c r="M74" i="22"/>
  <c r="L74" i="22"/>
  <c r="K74" i="22"/>
  <c r="J74" i="22"/>
  <c r="I74" i="22"/>
  <c r="H74" i="22"/>
  <c r="G74" i="22"/>
  <c r="F74" i="22"/>
  <c r="Z72" i="22"/>
  <c r="L94" i="22" s="1"/>
  <c r="Y72" i="22"/>
  <c r="K94" i="22" s="1"/>
  <c r="X72" i="22"/>
  <c r="J94" i="22" s="1"/>
  <c r="W72" i="22"/>
  <c r="I94" i="22" s="1"/>
  <c r="V72" i="22"/>
  <c r="H94" i="22" s="1"/>
  <c r="U72" i="22"/>
  <c r="G94" i="22" s="1"/>
  <c r="T72" i="22"/>
  <c r="F94" i="22" s="1"/>
  <c r="S72" i="22"/>
  <c r="L99" i="22" s="1"/>
  <c r="R72" i="22"/>
  <c r="K99" i="22" s="1"/>
  <c r="Q72" i="22"/>
  <c r="J99" i="22" s="1"/>
  <c r="P72" i="22"/>
  <c r="I99" i="22" s="1"/>
  <c r="O72" i="22"/>
  <c r="H99" i="22" s="1"/>
  <c r="N72" i="22"/>
  <c r="G99" i="22" s="1"/>
  <c r="M72" i="22"/>
  <c r="F99" i="22" s="1"/>
  <c r="L72" i="22"/>
  <c r="L104" i="22" s="1"/>
  <c r="K72" i="22"/>
  <c r="K104" i="22" s="1"/>
  <c r="J72" i="22"/>
  <c r="J104" i="22" s="1"/>
  <c r="I72" i="22"/>
  <c r="I104" i="22" s="1"/>
  <c r="H72" i="22"/>
  <c r="H104" i="22" s="1"/>
  <c r="G72" i="22"/>
  <c r="G104" i="22" s="1"/>
  <c r="F72" i="22"/>
  <c r="F104" i="22" s="1"/>
  <c r="Z71" i="22"/>
  <c r="Y71" i="22"/>
  <c r="X71" i="22"/>
  <c r="W71" i="22"/>
  <c r="V71" i="22"/>
  <c r="U71" i="22"/>
  <c r="T71" i="22"/>
  <c r="S71" i="22"/>
  <c r="R71" i="22"/>
  <c r="Q71" i="22"/>
  <c r="P71" i="22"/>
  <c r="O71" i="22"/>
  <c r="N71" i="22"/>
  <c r="M71" i="22"/>
  <c r="L71" i="22"/>
  <c r="K71" i="22"/>
  <c r="J71" i="22"/>
  <c r="I71" i="22"/>
  <c r="H71" i="22"/>
  <c r="G71" i="22"/>
  <c r="F71" i="22"/>
  <c r="Z69" i="22"/>
  <c r="L93" i="22" s="1"/>
  <c r="Y69" i="22"/>
  <c r="K93" i="22" s="1"/>
  <c r="X69" i="22"/>
  <c r="J93" i="22" s="1"/>
  <c r="W69" i="22"/>
  <c r="I93" i="22" s="1"/>
  <c r="V69" i="22"/>
  <c r="H93" i="22" s="1"/>
  <c r="U69" i="22"/>
  <c r="G93" i="22" s="1"/>
  <c r="T69" i="22"/>
  <c r="F93" i="22" s="1"/>
  <c r="S69" i="22"/>
  <c r="L98" i="22" s="1"/>
  <c r="R69" i="22"/>
  <c r="K98" i="22" s="1"/>
  <c r="Q69" i="22"/>
  <c r="J98" i="22" s="1"/>
  <c r="P69" i="22"/>
  <c r="I98" i="22" s="1"/>
  <c r="O69" i="22"/>
  <c r="H98" i="22" s="1"/>
  <c r="N69" i="22"/>
  <c r="G98" i="22" s="1"/>
  <c r="M69" i="22"/>
  <c r="F98" i="22" s="1"/>
  <c r="L69" i="22"/>
  <c r="L103" i="22" s="1"/>
  <c r="K69" i="22"/>
  <c r="K103" i="22" s="1"/>
  <c r="J69" i="22"/>
  <c r="J103" i="22" s="1"/>
  <c r="I69" i="22"/>
  <c r="I103" i="22" s="1"/>
  <c r="H69" i="22"/>
  <c r="H103" i="22" s="1"/>
  <c r="G69" i="22"/>
  <c r="G103" i="22" s="1"/>
  <c r="F69" i="22"/>
  <c r="F103" i="22" s="1"/>
  <c r="Z68" i="22"/>
  <c r="Y68" i="22"/>
  <c r="X68" i="22"/>
  <c r="W68" i="22"/>
  <c r="V68" i="22"/>
  <c r="U68" i="22"/>
  <c r="T68" i="22"/>
  <c r="S68" i="22"/>
  <c r="R68" i="22"/>
  <c r="Q68" i="22"/>
  <c r="P68" i="22"/>
  <c r="O68" i="22"/>
  <c r="N68" i="22"/>
  <c r="M68" i="22"/>
  <c r="L68" i="22"/>
  <c r="K68" i="22"/>
  <c r="J68" i="22"/>
  <c r="I68" i="22"/>
  <c r="H68" i="22"/>
  <c r="G68" i="22"/>
  <c r="F68" i="22"/>
  <c r="O25" i="20"/>
  <c r="O35" i="20"/>
  <c r="G35" i="20"/>
  <c r="H574" i="13"/>
  <c r="O12" i="20"/>
  <c r="G12" i="20"/>
  <c r="O74" i="20"/>
  <c r="G74" i="20"/>
  <c r="O72" i="20"/>
  <c r="G72" i="20"/>
  <c r="M1304" i="13"/>
  <c r="L1304" i="13"/>
  <c r="K1304" i="13"/>
  <c r="J1304" i="13"/>
  <c r="I1304" i="13"/>
  <c r="H1304" i="13"/>
  <c r="G1304" i="13"/>
  <c r="M1299" i="13"/>
  <c r="L1299" i="13"/>
  <c r="K1299" i="13"/>
  <c r="J1299" i="13"/>
  <c r="I1299" i="13"/>
  <c r="H1299" i="13"/>
  <c r="G1299" i="13"/>
  <c r="O71" i="20"/>
  <c r="G71" i="20"/>
  <c r="M1325" i="13"/>
  <c r="L1325" i="13"/>
  <c r="K1325" i="13"/>
  <c r="J1325" i="13"/>
  <c r="I1325" i="13"/>
  <c r="H1325" i="13"/>
  <c r="G1325" i="13"/>
  <c r="M1321" i="13"/>
  <c r="L1321" i="13"/>
  <c r="K1321" i="13"/>
  <c r="J1321" i="13"/>
  <c r="I1321" i="13"/>
  <c r="H1321" i="13"/>
  <c r="G1321" i="13"/>
  <c r="O70" i="20"/>
  <c r="G70" i="20"/>
  <c r="O69" i="20"/>
  <c r="G69" i="20"/>
  <c r="O67" i="20"/>
  <c r="G67" i="20"/>
  <c r="F1371" i="13" l="1"/>
  <c r="I1367" i="13"/>
  <c r="H1368" i="13"/>
  <c r="H1370" i="13" s="1"/>
  <c r="H1375" i="13"/>
  <c r="H1376" i="13" s="1"/>
  <c r="H45" i="20" s="1"/>
  <c r="H1378" i="13"/>
  <c r="H1379" i="13" s="1"/>
  <c r="P45" i="20" s="1"/>
  <c r="I1368" i="13"/>
  <c r="I1370" i="13" s="1"/>
  <c r="G1368" i="13"/>
  <c r="G1370" i="13" s="1"/>
  <c r="D1143" i="13"/>
  <c r="D1145" i="13" s="1"/>
  <c r="D1146" i="13" s="1"/>
  <c r="F1143" i="13"/>
  <c r="F1145" i="13" s="1"/>
  <c r="E1143" i="13"/>
  <c r="E1145" i="13" s="1"/>
  <c r="O65" i="20"/>
  <c r="G65" i="20"/>
  <c r="O64" i="20"/>
  <c r="G64" i="20"/>
  <c r="O62" i="20"/>
  <c r="G62" i="20"/>
  <c r="L1190" i="13"/>
  <c r="L1187" i="13"/>
  <c r="O61" i="20"/>
  <c r="G61" i="20"/>
  <c r="O60" i="20"/>
  <c r="G60" i="20"/>
  <c r="M1171" i="13"/>
  <c r="G59" i="20"/>
  <c r="L1071" i="13"/>
  <c r="J1071" i="13"/>
  <c r="L1068" i="13"/>
  <c r="J1068" i="13"/>
  <c r="O58" i="20"/>
  <c r="G58" i="20"/>
  <c r="H1091" i="13"/>
  <c r="G1091" i="13"/>
  <c r="W58" i="20"/>
  <c r="N1082" i="13"/>
  <c r="M1082" i="13"/>
  <c r="L1082" i="13"/>
  <c r="K1082" i="13"/>
  <c r="J1082" i="13"/>
  <c r="I1082" i="13"/>
  <c r="N1081" i="13"/>
  <c r="M1081" i="13"/>
  <c r="M1091" i="13" s="1"/>
  <c r="L1081" i="13"/>
  <c r="L1091" i="13" s="1"/>
  <c r="K1081" i="13"/>
  <c r="K1091" i="13" s="1"/>
  <c r="J1081" i="13"/>
  <c r="J1091" i="13" s="1"/>
  <c r="I1081" i="13"/>
  <c r="I1091" i="13" s="1"/>
  <c r="N1076" i="13"/>
  <c r="O56" i="20"/>
  <c r="G56" i="20"/>
  <c r="M1033" i="13"/>
  <c r="M1030" i="13"/>
  <c r="O52" i="20"/>
  <c r="G52" i="20"/>
  <c r="W52" i="20"/>
  <c r="P1002" i="13"/>
  <c r="O1002" i="13"/>
  <c r="N1002" i="13"/>
  <c r="P1000" i="13"/>
  <c r="O1000" i="13"/>
  <c r="N1000" i="13"/>
  <c r="O38" i="20"/>
  <c r="G38" i="20"/>
  <c r="O19" i="20"/>
  <c r="G19" i="20"/>
  <c r="W19" i="20"/>
  <c r="P320" i="13"/>
  <c r="O320" i="13"/>
  <c r="N320" i="13"/>
  <c r="W74" i="20"/>
  <c r="Q1334" i="13"/>
  <c r="P1334" i="13"/>
  <c r="O1334" i="13"/>
  <c r="N1334" i="13"/>
  <c r="W72" i="20"/>
  <c r="P1290" i="13"/>
  <c r="O1290" i="13"/>
  <c r="N1290" i="13"/>
  <c r="W71" i="20"/>
  <c r="Q1313" i="13"/>
  <c r="P1313" i="13"/>
  <c r="O1313" i="13"/>
  <c r="N1313" i="13"/>
  <c r="W70" i="20"/>
  <c r="P1249" i="13"/>
  <c r="O1249" i="13"/>
  <c r="N1249" i="13"/>
  <c r="W69" i="20"/>
  <c r="N1270" i="13"/>
  <c r="N1269" i="13"/>
  <c r="W67" i="20"/>
  <c r="W66" i="20"/>
  <c r="Q1353" i="13"/>
  <c r="P1353" i="13"/>
  <c r="O1353" i="13"/>
  <c r="N1353" i="13"/>
  <c r="F43" i="3"/>
  <c r="BA113" i="1"/>
  <c r="AZ113" i="1"/>
  <c r="AY113" i="1"/>
  <c r="AX113" i="1"/>
  <c r="AW113" i="1"/>
  <c r="AV113" i="1"/>
  <c r="AU113" i="1"/>
  <c r="BA241" i="1"/>
  <c r="AZ241" i="1"/>
  <c r="AY241" i="1"/>
  <c r="AX241" i="1"/>
  <c r="AW241" i="1"/>
  <c r="AV241" i="1"/>
  <c r="BA146" i="1"/>
  <c r="AZ146" i="1"/>
  <c r="AY146" i="1"/>
  <c r="AX146" i="1"/>
  <c r="AW146" i="1"/>
  <c r="AV146" i="1"/>
  <c r="AU146" i="1"/>
  <c r="W65" i="20"/>
  <c r="Q1103" i="13"/>
  <c r="P1103" i="13"/>
  <c r="O1103" i="13"/>
  <c r="N1103" i="13"/>
  <c r="W64" i="20"/>
  <c r="Q1141" i="13"/>
  <c r="P1141" i="13"/>
  <c r="O1141" i="13"/>
  <c r="N1141" i="13"/>
  <c r="W63" i="20"/>
  <c r="O63" i="20"/>
  <c r="G63" i="20"/>
  <c r="W62" i="20"/>
  <c r="Q1180" i="13"/>
  <c r="P1180" i="13"/>
  <c r="O1180" i="13"/>
  <c r="N1180" i="13"/>
  <c r="W61" i="20"/>
  <c r="W60" i="20"/>
  <c r="Q1161" i="13"/>
  <c r="P1161" i="13"/>
  <c r="O1161" i="13"/>
  <c r="N1161" i="13"/>
  <c r="W59" i="20"/>
  <c r="O57" i="20"/>
  <c r="G57" i="20"/>
  <c r="G914" i="13"/>
  <c r="W57" i="20"/>
  <c r="Q904" i="13"/>
  <c r="P904" i="13"/>
  <c r="O904" i="13"/>
  <c r="N904" i="13"/>
  <c r="W56" i="20"/>
  <c r="O55" i="20"/>
  <c r="G55" i="20"/>
  <c r="H1049" i="13"/>
  <c r="G1049" i="13" s="1"/>
  <c r="W55" i="20"/>
  <c r="Q1042" i="13"/>
  <c r="P1042" i="13"/>
  <c r="O1042" i="13"/>
  <c r="N1042" i="13"/>
  <c r="O54" i="20"/>
  <c r="G54" i="20"/>
  <c r="W54" i="20"/>
  <c r="P962" i="13"/>
  <c r="O962" i="13"/>
  <c r="N962" i="13"/>
  <c r="O53" i="20"/>
  <c r="W53" i="20"/>
  <c r="O50" i="20"/>
  <c r="G50" i="20"/>
  <c r="W50" i="20"/>
  <c r="P839" i="13"/>
  <c r="O839" i="13"/>
  <c r="N839" i="13"/>
  <c r="O47" i="20"/>
  <c r="G47" i="20"/>
  <c r="W47" i="20"/>
  <c r="Q923" i="13"/>
  <c r="P923" i="13"/>
  <c r="O923" i="13"/>
  <c r="N923" i="13"/>
  <c r="O43" i="20"/>
  <c r="G43" i="20"/>
  <c r="G988" i="13"/>
  <c r="W43" i="20"/>
  <c r="Q981" i="13"/>
  <c r="P981" i="13"/>
  <c r="O981" i="13"/>
  <c r="N981" i="13"/>
  <c r="W42" i="20"/>
  <c r="O42" i="20"/>
  <c r="G42" i="20"/>
  <c r="Q775" i="13"/>
  <c r="P775" i="13"/>
  <c r="O775" i="13"/>
  <c r="N775" i="13"/>
  <c r="O41" i="20"/>
  <c r="G41" i="20"/>
  <c r="M761" i="13"/>
  <c r="L761" i="13"/>
  <c r="K761" i="13"/>
  <c r="J761" i="13"/>
  <c r="I761" i="13"/>
  <c r="H761" i="13"/>
  <c r="G761" i="13"/>
  <c r="M765" i="13"/>
  <c r="L765" i="13"/>
  <c r="K765" i="13"/>
  <c r="J765" i="13"/>
  <c r="I765" i="13"/>
  <c r="H765" i="13"/>
  <c r="G765" i="13"/>
  <c r="W41" i="20"/>
  <c r="Q754" i="13"/>
  <c r="P754" i="13"/>
  <c r="O754" i="13"/>
  <c r="N754" i="13"/>
  <c r="M754" i="13"/>
  <c r="O39" i="20"/>
  <c r="G39" i="20"/>
  <c r="W39" i="20"/>
  <c r="BA50" i="1"/>
  <c r="AZ50" i="1"/>
  <c r="AY50" i="1"/>
  <c r="AX50" i="1"/>
  <c r="AW50" i="1"/>
  <c r="AV50" i="1"/>
  <c r="AU50" i="1"/>
  <c r="W38" i="20"/>
  <c r="N820" i="13"/>
  <c r="O37" i="20"/>
  <c r="M808" i="13"/>
  <c r="L808" i="13"/>
  <c r="K808" i="13"/>
  <c r="J808" i="13"/>
  <c r="I808" i="13"/>
  <c r="H808" i="13"/>
  <c r="G808" i="13"/>
  <c r="G37" i="20"/>
  <c r="M804" i="13"/>
  <c r="L804" i="13"/>
  <c r="K804" i="13"/>
  <c r="J804" i="13"/>
  <c r="I804" i="13"/>
  <c r="H804" i="13"/>
  <c r="G804" i="13"/>
  <c r="W37" i="20"/>
  <c r="O36" i="20"/>
  <c r="G36" i="20"/>
  <c r="W36" i="20"/>
  <c r="W35" i="20"/>
  <c r="Q567" i="13"/>
  <c r="P567" i="13"/>
  <c r="O567" i="13"/>
  <c r="N567" i="13"/>
  <c r="Q1122" i="13"/>
  <c r="P1122" i="13"/>
  <c r="O1122" i="13"/>
  <c r="N1122" i="13"/>
  <c r="O34" i="20"/>
  <c r="G34" i="20"/>
  <c r="W34" i="20"/>
  <c r="K537" i="13"/>
  <c r="J537" i="13"/>
  <c r="I537" i="13"/>
  <c r="H537" i="13"/>
  <c r="G537" i="13"/>
  <c r="O29" i="20"/>
  <c r="G29" i="20"/>
  <c r="W29" i="20"/>
  <c r="G9" i="20"/>
  <c r="O5" i="20"/>
  <c r="G5" i="20"/>
  <c r="G28" i="20"/>
  <c r="W28" i="20"/>
  <c r="Q548" i="13"/>
  <c r="P548" i="13"/>
  <c r="O548" i="13"/>
  <c r="N548" i="13"/>
  <c r="O27" i="20"/>
  <c r="G27" i="20"/>
  <c r="W27" i="20"/>
  <c r="BA56" i="1"/>
  <c r="AZ56" i="1"/>
  <c r="AY56" i="1"/>
  <c r="AX56" i="1"/>
  <c r="AW56" i="1"/>
  <c r="AV56" i="1"/>
  <c r="AU56" i="1"/>
  <c r="BA376" i="1"/>
  <c r="AZ376" i="1"/>
  <c r="AY376" i="1"/>
  <c r="AX376" i="1"/>
  <c r="AW376" i="1"/>
  <c r="AV376" i="1"/>
  <c r="AU376" i="1"/>
  <c r="H1371" i="13" l="1"/>
  <c r="J1367" i="13"/>
  <c r="I1375" i="13"/>
  <c r="I1376" i="13" s="1"/>
  <c r="I45" i="20" s="1"/>
  <c r="I1378" i="13"/>
  <c r="I1379" i="13" s="1"/>
  <c r="Q45" i="20" s="1"/>
  <c r="E1146" i="13"/>
  <c r="F1146" i="13"/>
  <c r="N1083" i="13"/>
  <c r="O1003" i="13"/>
  <c r="P1003" i="13"/>
  <c r="N1003" i="13"/>
  <c r="N1271" i="13"/>
  <c r="J24" i="2"/>
  <c r="I24" i="2"/>
  <c r="H24" i="2"/>
  <c r="G24" i="2"/>
  <c r="F24" i="2"/>
  <c r="E24" i="2"/>
  <c r="D24" i="2"/>
  <c r="J12" i="2"/>
  <c r="I12" i="2"/>
  <c r="H12" i="2"/>
  <c r="G12" i="2"/>
  <c r="F12" i="2"/>
  <c r="E12" i="2"/>
  <c r="I1371" i="13" l="1"/>
  <c r="Y45" i="20" s="1"/>
  <c r="X45" i="20"/>
  <c r="K1367" i="13"/>
  <c r="J1375" i="13"/>
  <c r="J1376" i="13" s="1"/>
  <c r="J45" i="20" s="1"/>
  <c r="J1378" i="13"/>
  <c r="J1379" i="13" s="1"/>
  <c r="R45" i="20" s="1"/>
  <c r="J1368" i="13"/>
  <c r="J1370" i="13" s="1"/>
  <c r="J1371" i="13" s="1"/>
  <c r="Z45" i="20" s="1"/>
  <c r="O44" i="20"/>
  <c r="G44" i="20"/>
  <c r="AA44" i="20"/>
  <c r="W44" i="20"/>
  <c r="W40" i="20"/>
  <c r="O33" i="20"/>
  <c r="G33" i="20"/>
  <c r="W33" i="20"/>
  <c r="O32" i="20"/>
  <c r="G32" i="20"/>
  <c r="W32" i="20"/>
  <c r="B514" i="13"/>
  <c r="B511" i="13"/>
  <c r="C504" i="13"/>
  <c r="B507" i="13"/>
  <c r="K1375" i="13" l="1"/>
  <c r="K1376" i="13" s="1"/>
  <c r="K45" i="20" s="1"/>
  <c r="K1378" i="13"/>
  <c r="K1379" i="13" s="1"/>
  <c r="S45" i="20" s="1"/>
  <c r="L1367" i="13"/>
  <c r="K1368" i="13"/>
  <c r="K1370" i="13" s="1"/>
  <c r="K1371" i="13" s="1"/>
  <c r="AA45" i="20" s="1"/>
  <c r="Q182" i="13"/>
  <c r="P182" i="13"/>
  <c r="O182" i="13"/>
  <c r="N182" i="13"/>
  <c r="R712" i="13"/>
  <c r="Q712" i="13"/>
  <c r="P712" i="13"/>
  <c r="O712" i="13"/>
  <c r="N712" i="13"/>
  <c r="G31" i="20"/>
  <c r="W30" i="20"/>
  <c r="O30" i="20"/>
  <c r="G30" i="20"/>
  <c r="W26" i="20"/>
  <c r="O26" i="20"/>
  <c r="G26" i="20"/>
  <c r="Q732" i="13"/>
  <c r="P732" i="13"/>
  <c r="O732" i="13"/>
  <c r="N732" i="13"/>
  <c r="G25" i="20"/>
  <c r="W25" i="20"/>
  <c r="N430" i="13"/>
  <c r="N431" i="13" s="1"/>
  <c r="W24" i="20"/>
  <c r="G24" i="20"/>
  <c r="O24" i="20"/>
  <c r="Q439" i="13"/>
  <c r="P439" i="13"/>
  <c r="O439" i="13"/>
  <c r="N439" i="13"/>
  <c r="W23" i="20"/>
  <c r="O23" i="20"/>
  <c r="G23" i="20"/>
  <c r="W22" i="20"/>
  <c r="O22" i="20"/>
  <c r="G22" i="20"/>
  <c r="H282" i="13"/>
  <c r="W21" i="20"/>
  <c r="O21" i="20"/>
  <c r="G21" i="20"/>
  <c r="M621" i="13"/>
  <c r="L621" i="13"/>
  <c r="J621" i="13"/>
  <c r="K621" i="13" s="1"/>
  <c r="I621" i="13"/>
  <c r="H621" i="13"/>
  <c r="G621" i="13"/>
  <c r="W20" i="20"/>
  <c r="O20" i="20"/>
  <c r="G20" i="20"/>
  <c r="G470" i="13"/>
  <c r="G467" i="13"/>
  <c r="Q459" i="13"/>
  <c r="P459" i="13"/>
  <c r="O459" i="13"/>
  <c r="N459" i="13"/>
  <c r="W18" i="20"/>
  <c r="O18" i="20"/>
  <c r="G18" i="20"/>
  <c r="G401" i="13"/>
  <c r="G397" i="13"/>
  <c r="W17" i="20"/>
  <c r="O17" i="20"/>
  <c r="G17" i="20"/>
  <c r="W16" i="20"/>
  <c r="O16" i="20"/>
  <c r="G16" i="20"/>
  <c r="H307" i="13"/>
  <c r="H303" i="13"/>
  <c r="W15" i="20"/>
  <c r="O15" i="20"/>
  <c r="G15" i="20"/>
  <c r="Q365" i="13"/>
  <c r="P365" i="13"/>
  <c r="O365" i="13"/>
  <c r="N365" i="13"/>
  <c r="O14" i="20"/>
  <c r="G14" i="20"/>
  <c r="W14" i="20"/>
  <c r="O13" i="20"/>
  <c r="G13" i="20"/>
  <c r="W13" i="20"/>
  <c r="W12" i="20"/>
  <c r="W11" i="20"/>
  <c r="O11" i="20"/>
  <c r="G11" i="20"/>
  <c r="W10" i="20"/>
  <c r="O10" i="20"/>
  <c r="G10" i="20"/>
  <c r="W9" i="20"/>
  <c r="O9" i="20"/>
  <c r="K127" i="13"/>
  <c r="J127" i="13"/>
  <c r="I127" i="13"/>
  <c r="H127" i="13"/>
  <c r="W7" i="20"/>
  <c r="O7" i="20"/>
  <c r="G7" i="20"/>
  <c r="G78" i="13"/>
  <c r="W5" i="20"/>
  <c r="W4" i="20"/>
  <c r="O4" i="20"/>
  <c r="G4" i="20"/>
  <c r="W3" i="20"/>
  <c r="X2" i="20"/>
  <c r="Y2" i="20" s="1"/>
  <c r="Z2" i="20" s="1"/>
  <c r="AA2" i="20" s="1"/>
  <c r="AB2" i="20" s="1"/>
  <c r="AC2" i="20" s="1"/>
  <c r="O3" i="20"/>
  <c r="P2" i="20"/>
  <c r="Q2" i="20" s="1"/>
  <c r="R2" i="20" s="1"/>
  <c r="S2" i="20" s="1"/>
  <c r="T2" i="20" s="1"/>
  <c r="U2" i="20" s="1"/>
  <c r="G3" i="20"/>
  <c r="H2" i="20"/>
  <c r="I2" i="20" s="1"/>
  <c r="J2" i="20" s="1"/>
  <c r="K2" i="20" s="1"/>
  <c r="L2" i="20" s="1"/>
  <c r="M2" i="20" s="1"/>
  <c r="J238" i="2"/>
  <c r="BA358" i="1" s="1"/>
  <c r="I238" i="2"/>
  <c r="AZ358" i="1" s="1"/>
  <c r="H238" i="2"/>
  <c r="AY358" i="1" s="1"/>
  <c r="G238" i="2"/>
  <c r="AX358" i="1" s="1"/>
  <c r="F238" i="2"/>
  <c r="AW358" i="1" s="1"/>
  <c r="E238" i="2"/>
  <c r="AV358" i="1" s="1"/>
  <c r="C238" i="2"/>
  <c r="AT358" i="1" s="1"/>
  <c r="D238" i="2"/>
  <c r="AU358" i="1" s="1"/>
  <c r="L1375" i="13" l="1"/>
  <c r="L1376" i="13" s="1"/>
  <c r="L45" i="20" s="1"/>
  <c r="M1367" i="13"/>
  <c r="L1378" i="13"/>
  <c r="L1379" i="13" s="1"/>
  <c r="T45" i="20" s="1"/>
  <c r="L1368" i="13"/>
  <c r="L1370" i="13" s="1"/>
  <c r="L1371" i="13" s="1"/>
  <c r="AB45" i="20" s="1"/>
  <c r="J234" i="2"/>
  <c r="BA340" i="1" s="1"/>
  <c r="I234" i="2"/>
  <c r="AZ340" i="1" s="1"/>
  <c r="H234" i="2"/>
  <c r="AY340" i="1" s="1"/>
  <c r="G234" i="2"/>
  <c r="AX340" i="1" s="1"/>
  <c r="F234" i="2"/>
  <c r="AW340" i="1" s="1"/>
  <c r="E234" i="2"/>
  <c r="AV340" i="1" s="1"/>
  <c r="D234" i="2"/>
  <c r="AU340" i="1" s="1"/>
  <c r="Q882" i="13"/>
  <c r="P882" i="13"/>
  <c r="O882" i="13"/>
  <c r="N882" i="13"/>
  <c r="S386" i="13"/>
  <c r="R386" i="13"/>
  <c r="Q386" i="13"/>
  <c r="P386" i="13"/>
  <c r="O386" i="13"/>
  <c r="N386" i="13"/>
  <c r="M1378" i="13" l="1"/>
  <c r="M1379" i="13" s="1"/>
  <c r="U45" i="20" s="1"/>
  <c r="M1368" i="13"/>
  <c r="M1370" i="13" s="1"/>
  <c r="M1371" i="13" s="1"/>
  <c r="M1375" i="13"/>
  <c r="M1376" i="13" s="1"/>
  <c r="M45" i="20" s="1"/>
  <c r="N1367" i="13"/>
  <c r="M1372" i="13" l="1"/>
  <c r="AC45" i="20"/>
  <c r="N1368" i="13"/>
  <c r="N1370" i="13" s="1"/>
  <c r="N1371" i="13" s="1"/>
  <c r="O1367" i="13"/>
  <c r="O1368" i="13" l="1"/>
  <c r="O1370" i="13" s="1"/>
  <c r="O1371" i="13" s="1"/>
  <c r="P1367" i="13"/>
  <c r="P1368" i="13" l="1"/>
  <c r="P1370" i="13" s="1"/>
  <c r="P1371" i="13" s="1"/>
  <c r="Q1367" i="13"/>
  <c r="Q1368" i="13" s="1"/>
  <c r="Q1370" i="13" s="1"/>
  <c r="Q1371" i="13" s="1"/>
  <c r="M897" i="13" l="1"/>
  <c r="M896" i="13"/>
  <c r="Q587" i="13"/>
  <c r="P587" i="13"/>
  <c r="O587" i="13"/>
  <c r="N587" i="13"/>
  <c r="Q795" i="13"/>
  <c r="P795" i="13"/>
  <c r="O795" i="13"/>
  <c r="N795" i="13"/>
  <c r="R661" i="13"/>
  <c r="Q661" i="13"/>
  <c r="P661" i="13"/>
  <c r="O661" i="13"/>
  <c r="N661" i="13"/>
  <c r="P859" i="13"/>
  <c r="O859" i="13"/>
  <c r="N859" i="13"/>
  <c r="G618" i="13"/>
  <c r="G625" i="13"/>
  <c r="H625" i="13" s="1"/>
  <c r="M702" i="13"/>
  <c r="M701" i="13"/>
  <c r="P1230" i="13"/>
  <c r="O1230" i="13"/>
  <c r="N1230" i="13"/>
  <c r="Q684" i="13"/>
  <c r="P684" i="13"/>
  <c r="O684" i="13"/>
  <c r="N684" i="13"/>
  <c r="Q503" i="13"/>
  <c r="P503" i="13"/>
  <c r="O503" i="13"/>
  <c r="N503" i="13"/>
  <c r="M32" i="13"/>
  <c r="N295" i="13"/>
  <c r="O295" i="13"/>
  <c r="P295" i="13"/>
  <c r="Q295" i="13"/>
  <c r="O407" i="13"/>
  <c r="N412" i="13"/>
  <c r="N417" i="13" s="1"/>
  <c r="N418" i="13" s="1"/>
  <c r="O412" i="13"/>
  <c r="N636" i="13"/>
  <c r="O636" i="13"/>
  <c r="P636" i="13"/>
  <c r="Q636" i="13"/>
  <c r="J152" i="2"/>
  <c r="BA215" i="1" s="1"/>
  <c r="BA216" i="1" s="1"/>
  <c r="BB77" i="3" s="1"/>
  <c r="I152" i="2"/>
  <c r="AZ215" i="1" s="1"/>
  <c r="AZ216" i="1" s="1"/>
  <c r="BA77" i="3" s="1"/>
  <c r="H152" i="2"/>
  <c r="AY215" i="1" s="1"/>
  <c r="AY216" i="1" s="1"/>
  <c r="AZ77" i="3" s="1"/>
  <c r="G152" i="2"/>
  <c r="AX215" i="1" s="1"/>
  <c r="AX216" i="1" s="1"/>
  <c r="AY77" i="3" s="1"/>
  <c r="F152" i="2"/>
  <c r="AW215" i="1" s="1"/>
  <c r="AW216" i="1" s="1"/>
  <c r="AX77" i="3" s="1"/>
  <c r="E152" i="2"/>
  <c r="AV215" i="1" s="1"/>
  <c r="AV216" i="1" s="1"/>
  <c r="AW77" i="3" s="1"/>
  <c r="D152" i="2"/>
  <c r="AU215" i="1" s="1"/>
  <c r="AU216" i="1" s="1"/>
  <c r="AV77" i="3" s="1"/>
  <c r="BB37" i="3"/>
  <c r="BA37" i="3"/>
  <c r="AZ37" i="3"/>
  <c r="AY37" i="3"/>
  <c r="AX37" i="3"/>
  <c r="AW37" i="3"/>
  <c r="E191" i="2"/>
  <c r="F191" i="2" s="1"/>
  <c r="G191" i="2" s="1"/>
  <c r="Q610" i="13"/>
  <c r="P610" i="13"/>
  <c r="O610" i="13"/>
  <c r="N610" i="13"/>
  <c r="BH77" i="3" l="1"/>
  <c r="BI77" i="3"/>
  <c r="I625" i="13"/>
  <c r="BJ77" i="3"/>
  <c r="H191" i="2"/>
  <c r="G188" i="2"/>
  <c r="Q523" i="13"/>
  <c r="P523" i="13"/>
  <c r="O523" i="13"/>
  <c r="N523" i="13"/>
  <c r="H1215" i="13"/>
  <c r="H1211" i="13"/>
  <c r="L1215" i="13"/>
  <c r="K1215" i="13"/>
  <c r="L1211" i="13"/>
  <c r="K1211" i="13"/>
  <c r="M1215" i="13"/>
  <c r="M1211" i="13"/>
  <c r="Q1200" i="13"/>
  <c r="P1200" i="13"/>
  <c r="O1200" i="13"/>
  <c r="N1200" i="13"/>
  <c r="M1387" i="13"/>
  <c r="M1409" i="13" s="1"/>
  <c r="N1389" i="13"/>
  <c r="O1389" i="13"/>
  <c r="N1392" i="13"/>
  <c r="O1392" i="13"/>
  <c r="N1394" i="13"/>
  <c r="N1402" i="13" s="1"/>
  <c r="O1394" i="13"/>
  <c r="I191" i="2" l="1"/>
  <c r="H188" i="2"/>
  <c r="G1211" i="13"/>
  <c r="G1215" i="13"/>
  <c r="I1211" i="13"/>
  <c r="I1215" i="13"/>
  <c r="O1395" i="13"/>
  <c r="O1397" i="13" s="1"/>
  <c r="M1408" i="13"/>
  <c r="N1405" i="13"/>
  <c r="N1395" i="13"/>
  <c r="N1397" i="13" s="1"/>
  <c r="J191" i="2" l="1"/>
  <c r="J188" i="2" s="1"/>
  <c r="I188" i="2"/>
  <c r="R149" i="18" l="1"/>
  <c r="Q149" i="18"/>
  <c r="P149" i="18"/>
  <c r="O149" i="18"/>
  <c r="J149" i="18"/>
  <c r="I149" i="18"/>
  <c r="H149" i="18"/>
  <c r="U148" i="18"/>
  <c r="U149" i="18" s="1"/>
  <c r="T148" i="18"/>
  <c r="T149" i="18" s="1"/>
  <c r="S148" i="18"/>
  <c r="S149" i="18" s="1"/>
  <c r="O148" i="18"/>
  <c r="N148" i="18"/>
  <c r="N149" i="18" s="1"/>
  <c r="M148" i="18"/>
  <c r="M149" i="18" s="1"/>
  <c r="L148" i="18"/>
  <c r="L149" i="18" s="1"/>
  <c r="K148" i="18"/>
  <c r="K149" i="18" s="1"/>
  <c r="J148" i="18"/>
  <c r="I148" i="18"/>
  <c r="H148" i="18"/>
  <c r="G148" i="18"/>
  <c r="G149" i="18" s="1"/>
  <c r="F148" i="18"/>
  <c r="F149" i="18" s="1"/>
  <c r="E148" i="18"/>
  <c r="E149" i="18" s="1"/>
  <c r="D148" i="18"/>
  <c r="D149" i="18" s="1"/>
  <c r="C148" i="18"/>
  <c r="C149" i="18" s="1"/>
  <c r="B148" i="18"/>
  <c r="B149" i="18" s="1"/>
  <c r="U141" i="18"/>
  <c r="T141" i="18"/>
  <c r="S141" i="18"/>
  <c r="R141" i="18"/>
  <c r="Q141" i="18"/>
  <c r="P141" i="18"/>
  <c r="O141" i="18"/>
  <c r="N141" i="18"/>
  <c r="M141" i="18"/>
  <c r="L141" i="18"/>
  <c r="K141" i="18"/>
  <c r="J141" i="18"/>
  <c r="I141" i="18"/>
  <c r="H141" i="18"/>
  <c r="G141" i="18"/>
  <c r="F141" i="18"/>
  <c r="E141" i="18"/>
  <c r="D141" i="18"/>
  <c r="C141" i="18"/>
  <c r="B141" i="18"/>
  <c r="U140" i="18"/>
  <c r="T140" i="18"/>
  <c r="S140" i="18"/>
  <c r="R140" i="18"/>
  <c r="Q140" i="18"/>
  <c r="P140" i="18"/>
  <c r="O140" i="18"/>
  <c r="N140" i="18"/>
  <c r="M140" i="18"/>
  <c r="L140" i="18"/>
  <c r="K140" i="18"/>
  <c r="J140" i="18"/>
  <c r="I140" i="18"/>
  <c r="H140" i="18"/>
  <c r="G140" i="18"/>
  <c r="F140" i="18"/>
  <c r="E140" i="18"/>
  <c r="D140" i="18"/>
  <c r="C140" i="18"/>
  <c r="B140" i="18"/>
  <c r="U139" i="18"/>
  <c r="T139" i="18"/>
  <c r="S139" i="18"/>
  <c r="R139" i="18"/>
  <c r="Q139" i="18"/>
  <c r="P139" i="18"/>
  <c r="O139" i="18"/>
  <c r="N139" i="18"/>
  <c r="M139" i="18"/>
  <c r="L139" i="18"/>
  <c r="K139" i="18"/>
  <c r="J139" i="18"/>
  <c r="I139" i="18"/>
  <c r="H139" i="18"/>
  <c r="G139" i="18"/>
  <c r="F139" i="18"/>
  <c r="E139" i="18"/>
  <c r="D139" i="18"/>
  <c r="C139" i="18"/>
  <c r="B139" i="18"/>
  <c r="U138" i="18"/>
  <c r="T138" i="18"/>
  <c r="S138" i="18"/>
  <c r="R138" i="18"/>
  <c r="Q138" i="18"/>
  <c r="P138" i="18"/>
  <c r="O138" i="18"/>
  <c r="N138" i="18"/>
  <c r="M138" i="18"/>
  <c r="L138" i="18"/>
  <c r="K138" i="18"/>
  <c r="J138" i="18"/>
  <c r="I138" i="18"/>
  <c r="H138" i="18"/>
  <c r="G138" i="18"/>
  <c r="F138" i="18"/>
  <c r="E138" i="18"/>
  <c r="D138" i="18"/>
  <c r="C138" i="18"/>
  <c r="B138" i="18"/>
  <c r="U136" i="18"/>
  <c r="T136" i="18"/>
  <c r="S136" i="18"/>
  <c r="R136" i="18"/>
  <c r="Q136" i="18"/>
  <c r="P136" i="18"/>
  <c r="O136" i="18"/>
  <c r="N136" i="18"/>
  <c r="M136" i="18"/>
  <c r="L136" i="18"/>
  <c r="K136" i="18"/>
  <c r="J136" i="18"/>
  <c r="I136" i="18"/>
  <c r="H136" i="18"/>
  <c r="G136" i="18"/>
  <c r="F136" i="18"/>
  <c r="E136" i="18"/>
  <c r="D136" i="18"/>
  <c r="C136" i="18"/>
  <c r="B136" i="18"/>
  <c r="U135" i="18"/>
  <c r="T135" i="18"/>
  <c r="S135" i="18"/>
  <c r="R135" i="18"/>
  <c r="Q135" i="18"/>
  <c r="P135" i="18"/>
  <c r="O135" i="18"/>
  <c r="N135" i="18"/>
  <c r="M135" i="18"/>
  <c r="L135" i="18"/>
  <c r="K135" i="18"/>
  <c r="J135" i="18"/>
  <c r="I135" i="18"/>
  <c r="H135" i="18"/>
  <c r="G135" i="18"/>
  <c r="F135" i="18"/>
  <c r="E135" i="18"/>
  <c r="D135" i="18"/>
  <c r="C135" i="18"/>
  <c r="B135" i="18"/>
  <c r="U134" i="18"/>
  <c r="T134" i="18"/>
  <c r="S134" i="18"/>
  <c r="R134" i="18"/>
  <c r="Q134" i="18"/>
  <c r="P134" i="18"/>
  <c r="O134" i="18"/>
  <c r="N134" i="18"/>
  <c r="M134" i="18"/>
  <c r="L134" i="18"/>
  <c r="K134" i="18"/>
  <c r="J134" i="18"/>
  <c r="I134" i="18"/>
  <c r="H134" i="18"/>
  <c r="G134" i="18"/>
  <c r="F134" i="18"/>
  <c r="E134" i="18"/>
  <c r="D134" i="18"/>
  <c r="C134" i="18"/>
  <c r="B134" i="18"/>
  <c r="U133" i="18"/>
  <c r="T133" i="18"/>
  <c r="S133" i="18"/>
  <c r="R133" i="18"/>
  <c r="Q133" i="18"/>
  <c r="P133" i="18"/>
  <c r="O133" i="18"/>
  <c r="N133" i="18"/>
  <c r="M133" i="18"/>
  <c r="L133" i="18"/>
  <c r="K133" i="18"/>
  <c r="J133" i="18"/>
  <c r="I133" i="18"/>
  <c r="H133" i="18"/>
  <c r="G133" i="18"/>
  <c r="F133" i="18"/>
  <c r="E133" i="18"/>
  <c r="D133" i="18"/>
  <c r="C133" i="18"/>
  <c r="B133" i="18"/>
  <c r="U132" i="18"/>
  <c r="T132" i="18"/>
  <c r="S132" i="18"/>
  <c r="R132" i="18"/>
  <c r="Q132" i="18"/>
  <c r="P132" i="18"/>
  <c r="O132" i="18"/>
  <c r="N132" i="18"/>
  <c r="M132" i="18"/>
  <c r="L132" i="18"/>
  <c r="K132" i="18"/>
  <c r="J132" i="18"/>
  <c r="I132" i="18"/>
  <c r="H132" i="18"/>
  <c r="G132" i="18"/>
  <c r="F132" i="18"/>
  <c r="E132" i="18"/>
  <c r="D132" i="18"/>
  <c r="C132" i="18"/>
  <c r="B132" i="18"/>
  <c r="U131" i="18"/>
  <c r="T131" i="18"/>
  <c r="S131" i="18"/>
  <c r="R131" i="18"/>
  <c r="Q131" i="18"/>
  <c r="P131" i="18"/>
  <c r="O131" i="18"/>
  <c r="N131" i="18"/>
  <c r="M131" i="18"/>
  <c r="L131" i="18"/>
  <c r="K131" i="18"/>
  <c r="J131" i="18"/>
  <c r="I131" i="18"/>
  <c r="H131" i="18"/>
  <c r="G131" i="18"/>
  <c r="F131" i="18"/>
  <c r="E131" i="18"/>
  <c r="D131" i="18"/>
  <c r="C131" i="18"/>
  <c r="B131" i="18"/>
  <c r="U130" i="18"/>
  <c r="T130" i="18"/>
  <c r="S130" i="18"/>
  <c r="R130" i="18"/>
  <c r="Q130" i="18"/>
  <c r="P130" i="18"/>
  <c r="O130" i="18"/>
  <c r="N130" i="18"/>
  <c r="M130" i="18"/>
  <c r="L130" i="18"/>
  <c r="K130" i="18"/>
  <c r="J130" i="18"/>
  <c r="I130" i="18"/>
  <c r="H130" i="18"/>
  <c r="G130" i="18"/>
  <c r="F130" i="18"/>
  <c r="E130" i="18"/>
  <c r="D130" i="18"/>
  <c r="C130" i="18"/>
  <c r="B130" i="18"/>
  <c r="U129" i="18"/>
  <c r="T129" i="18"/>
  <c r="S129" i="18"/>
  <c r="R129" i="18"/>
  <c r="Q129" i="18"/>
  <c r="P129" i="18"/>
  <c r="O129" i="18"/>
  <c r="N129" i="18"/>
  <c r="M129" i="18"/>
  <c r="L129" i="18"/>
  <c r="K129" i="18"/>
  <c r="J129" i="18"/>
  <c r="I129" i="18"/>
  <c r="H129" i="18"/>
  <c r="G129" i="18"/>
  <c r="F129" i="18"/>
  <c r="E129" i="18"/>
  <c r="D129" i="18"/>
  <c r="C129" i="18"/>
  <c r="B129" i="18"/>
  <c r="U128" i="18"/>
  <c r="T128" i="18"/>
  <c r="S128" i="18"/>
  <c r="R128" i="18"/>
  <c r="Q128" i="18"/>
  <c r="P128" i="18"/>
  <c r="O128" i="18"/>
  <c r="N128" i="18"/>
  <c r="M128" i="18"/>
  <c r="L128" i="18"/>
  <c r="K128" i="18"/>
  <c r="J128" i="18"/>
  <c r="I128" i="18"/>
  <c r="H128" i="18"/>
  <c r="G128" i="18"/>
  <c r="F128" i="18"/>
  <c r="E128" i="18"/>
  <c r="D128" i="18"/>
  <c r="C128" i="18"/>
  <c r="B128" i="18"/>
  <c r="U127" i="18"/>
  <c r="T127" i="18"/>
  <c r="S127" i="18"/>
  <c r="R127" i="18"/>
  <c r="Q127" i="18"/>
  <c r="P127" i="18"/>
  <c r="O127" i="18"/>
  <c r="N127" i="18"/>
  <c r="M127" i="18"/>
  <c r="L127" i="18"/>
  <c r="K127" i="18"/>
  <c r="J127" i="18"/>
  <c r="I127" i="18"/>
  <c r="H127" i="18"/>
  <c r="G127" i="18"/>
  <c r="F127" i="18"/>
  <c r="E127" i="18"/>
  <c r="D127" i="18"/>
  <c r="C127" i="18"/>
  <c r="B127" i="18"/>
  <c r="U126" i="18"/>
  <c r="T126" i="18"/>
  <c r="S126" i="18"/>
  <c r="R126" i="18"/>
  <c r="Q126" i="18"/>
  <c r="P126" i="18"/>
  <c r="O126" i="18"/>
  <c r="N126" i="18"/>
  <c r="M126" i="18"/>
  <c r="L126" i="18"/>
  <c r="K126" i="18"/>
  <c r="J126" i="18"/>
  <c r="I126" i="18"/>
  <c r="H126" i="18"/>
  <c r="G126" i="18"/>
  <c r="F126" i="18"/>
  <c r="E126" i="18"/>
  <c r="D126" i="18"/>
  <c r="C126" i="18"/>
  <c r="B126" i="18"/>
  <c r="U125" i="18"/>
  <c r="T125" i="18"/>
  <c r="S125" i="18"/>
  <c r="R125" i="18"/>
  <c r="Q125" i="18"/>
  <c r="P125" i="18"/>
  <c r="O125" i="18"/>
  <c r="N125" i="18"/>
  <c r="M125" i="18"/>
  <c r="L125" i="18"/>
  <c r="K125" i="18"/>
  <c r="J125" i="18"/>
  <c r="I125" i="18"/>
  <c r="H125" i="18"/>
  <c r="G125" i="18"/>
  <c r="F125" i="18"/>
  <c r="E125" i="18"/>
  <c r="D125" i="18"/>
  <c r="C125" i="18"/>
  <c r="B125" i="18"/>
  <c r="U124" i="18"/>
  <c r="T124" i="18"/>
  <c r="S124" i="18"/>
  <c r="R124" i="18"/>
  <c r="Q124" i="18"/>
  <c r="P124" i="18"/>
  <c r="O124" i="18"/>
  <c r="N124" i="18"/>
  <c r="M124" i="18"/>
  <c r="L124" i="18"/>
  <c r="K124" i="18"/>
  <c r="J124" i="18"/>
  <c r="I124" i="18"/>
  <c r="H124" i="18"/>
  <c r="G124" i="18"/>
  <c r="F124" i="18"/>
  <c r="E124" i="18"/>
  <c r="D124" i="18"/>
  <c r="C124" i="18"/>
  <c r="B124" i="18"/>
  <c r="U123" i="18"/>
  <c r="T123" i="18"/>
  <c r="S123" i="18"/>
  <c r="R123" i="18"/>
  <c r="Q123" i="18"/>
  <c r="P123" i="18"/>
  <c r="O123" i="18"/>
  <c r="N123" i="18"/>
  <c r="M123" i="18"/>
  <c r="L123" i="18"/>
  <c r="K123" i="18"/>
  <c r="J123" i="18"/>
  <c r="I123" i="18"/>
  <c r="H123" i="18"/>
  <c r="G123" i="18"/>
  <c r="F123" i="18"/>
  <c r="E123" i="18"/>
  <c r="D123" i="18"/>
  <c r="C123" i="18"/>
  <c r="B123" i="18"/>
  <c r="U122" i="18"/>
  <c r="T122" i="18"/>
  <c r="S122" i="18"/>
  <c r="R122" i="18"/>
  <c r="Q122" i="18"/>
  <c r="P122" i="18"/>
  <c r="O122" i="18"/>
  <c r="N122" i="18"/>
  <c r="M122" i="18"/>
  <c r="L122" i="18"/>
  <c r="K122" i="18"/>
  <c r="J122" i="18"/>
  <c r="I122" i="18"/>
  <c r="H122" i="18"/>
  <c r="G122" i="18"/>
  <c r="F122" i="18"/>
  <c r="E122" i="18"/>
  <c r="D122" i="18"/>
  <c r="C122" i="18"/>
  <c r="B122" i="18"/>
  <c r="U121" i="18"/>
  <c r="T121" i="18"/>
  <c r="S121" i="18"/>
  <c r="R121" i="18"/>
  <c r="Q121" i="18"/>
  <c r="P121" i="18"/>
  <c r="O121" i="18"/>
  <c r="N121" i="18"/>
  <c r="M121" i="18"/>
  <c r="L121" i="18"/>
  <c r="K121" i="18"/>
  <c r="J121" i="18"/>
  <c r="I121" i="18"/>
  <c r="H121" i="18"/>
  <c r="G121" i="18"/>
  <c r="F121" i="18"/>
  <c r="E121" i="18"/>
  <c r="D121" i="18"/>
  <c r="C121" i="18"/>
  <c r="B121" i="18"/>
  <c r="U120" i="18"/>
  <c r="T120" i="18"/>
  <c r="S120" i="18"/>
  <c r="R120" i="18"/>
  <c r="Q120" i="18"/>
  <c r="P120" i="18"/>
  <c r="O120" i="18"/>
  <c r="N120" i="18"/>
  <c r="M120" i="18"/>
  <c r="L120" i="18"/>
  <c r="K120" i="18"/>
  <c r="J120" i="18"/>
  <c r="I120" i="18"/>
  <c r="H120" i="18"/>
  <c r="G120" i="18"/>
  <c r="F120" i="18"/>
  <c r="E120" i="18"/>
  <c r="D120" i="18"/>
  <c r="C120" i="18"/>
  <c r="B120" i="18"/>
  <c r="U119" i="18"/>
  <c r="T119" i="18"/>
  <c r="S119" i="18"/>
  <c r="R119" i="18"/>
  <c r="Q119" i="18"/>
  <c r="P119" i="18"/>
  <c r="O119" i="18"/>
  <c r="N119" i="18"/>
  <c r="M119" i="18"/>
  <c r="L119" i="18"/>
  <c r="K119" i="18"/>
  <c r="J119" i="18"/>
  <c r="I119" i="18"/>
  <c r="H119" i="18"/>
  <c r="G119" i="18"/>
  <c r="F119" i="18"/>
  <c r="E119" i="18"/>
  <c r="D119" i="18"/>
  <c r="C119" i="18"/>
  <c r="B119" i="18"/>
  <c r="U118" i="18"/>
  <c r="T118" i="18"/>
  <c r="S118" i="18"/>
  <c r="R118" i="18"/>
  <c r="Q118" i="18"/>
  <c r="P118" i="18"/>
  <c r="O118" i="18"/>
  <c r="N118" i="18"/>
  <c r="M118" i="18"/>
  <c r="L118" i="18"/>
  <c r="K118" i="18"/>
  <c r="J118" i="18"/>
  <c r="I118" i="18"/>
  <c r="H118" i="18"/>
  <c r="G118" i="18"/>
  <c r="F118" i="18"/>
  <c r="E118" i="18"/>
  <c r="D118" i="18"/>
  <c r="C118" i="18"/>
  <c r="B118" i="18"/>
  <c r="U117" i="18"/>
  <c r="T117" i="18"/>
  <c r="S117" i="18"/>
  <c r="R117" i="18"/>
  <c r="Q117" i="18"/>
  <c r="P117" i="18"/>
  <c r="O117" i="18"/>
  <c r="N117" i="18"/>
  <c r="M117" i="18"/>
  <c r="L117" i="18"/>
  <c r="K117" i="18"/>
  <c r="J117" i="18"/>
  <c r="I117" i="18"/>
  <c r="H117" i="18"/>
  <c r="G117" i="18"/>
  <c r="F117" i="18"/>
  <c r="E117" i="18"/>
  <c r="D117" i="18"/>
  <c r="C117" i="18"/>
  <c r="B117" i="18"/>
  <c r="U116" i="18"/>
  <c r="T116" i="18"/>
  <c r="S116" i="18"/>
  <c r="R116" i="18"/>
  <c r="Q116" i="18"/>
  <c r="P116" i="18"/>
  <c r="O116" i="18"/>
  <c r="N116" i="18"/>
  <c r="M116" i="18"/>
  <c r="L116" i="18"/>
  <c r="K116" i="18"/>
  <c r="J116" i="18"/>
  <c r="I116" i="18"/>
  <c r="H116" i="18"/>
  <c r="G116" i="18"/>
  <c r="F116" i="18"/>
  <c r="E116" i="18"/>
  <c r="D116" i="18"/>
  <c r="C116" i="18"/>
  <c r="B116" i="18"/>
  <c r="U115" i="18"/>
  <c r="T115" i="18"/>
  <c r="S115" i="18"/>
  <c r="R115" i="18"/>
  <c r="Q115" i="18"/>
  <c r="P115" i="18"/>
  <c r="O115" i="18"/>
  <c r="N115" i="18"/>
  <c r="M115" i="18"/>
  <c r="L115" i="18"/>
  <c r="K115" i="18"/>
  <c r="J115" i="18"/>
  <c r="I115" i="18"/>
  <c r="H115" i="18"/>
  <c r="G115" i="18"/>
  <c r="F115" i="18"/>
  <c r="E115" i="18"/>
  <c r="D115" i="18"/>
  <c r="C115" i="18"/>
  <c r="B115" i="18"/>
  <c r="U114" i="18"/>
  <c r="T114" i="18"/>
  <c r="S114" i="18"/>
  <c r="R114" i="18"/>
  <c r="Q114" i="18"/>
  <c r="P114" i="18"/>
  <c r="O114" i="18"/>
  <c r="N114" i="18"/>
  <c r="M114" i="18"/>
  <c r="L114" i="18"/>
  <c r="K114" i="18"/>
  <c r="J114" i="18"/>
  <c r="I114" i="18"/>
  <c r="H114" i="18"/>
  <c r="G114" i="18"/>
  <c r="F114" i="18"/>
  <c r="E114" i="18"/>
  <c r="D114" i="18"/>
  <c r="C114" i="18"/>
  <c r="B114" i="18"/>
  <c r="U113" i="18"/>
  <c r="T113" i="18"/>
  <c r="S113" i="18"/>
  <c r="R113" i="18"/>
  <c r="Q113" i="18"/>
  <c r="P113" i="18"/>
  <c r="O113" i="18"/>
  <c r="N113" i="18"/>
  <c r="M113" i="18"/>
  <c r="L113" i="18"/>
  <c r="K113" i="18"/>
  <c r="J113" i="18"/>
  <c r="I113" i="18"/>
  <c r="H113" i="18"/>
  <c r="G113" i="18"/>
  <c r="F113" i="18"/>
  <c r="E113" i="18"/>
  <c r="D113" i="18"/>
  <c r="C113" i="18"/>
  <c r="B113" i="18"/>
  <c r="U112" i="18"/>
  <c r="T112" i="18"/>
  <c r="S112" i="18"/>
  <c r="R112" i="18"/>
  <c r="Q112" i="18"/>
  <c r="P112" i="18"/>
  <c r="O112" i="18"/>
  <c r="N112" i="18"/>
  <c r="M112" i="18"/>
  <c r="L112" i="18"/>
  <c r="K112" i="18"/>
  <c r="J112" i="18"/>
  <c r="I112" i="18"/>
  <c r="H112" i="18"/>
  <c r="G112" i="18"/>
  <c r="F112" i="18"/>
  <c r="E112" i="18"/>
  <c r="D112" i="18"/>
  <c r="C112" i="18"/>
  <c r="B112" i="18"/>
  <c r="U111" i="18"/>
  <c r="T111" i="18"/>
  <c r="S111" i="18"/>
  <c r="R111" i="18"/>
  <c r="Q111" i="18"/>
  <c r="P111" i="18"/>
  <c r="O111" i="18"/>
  <c r="N111" i="18"/>
  <c r="M111" i="18"/>
  <c r="L111" i="18"/>
  <c r="K111" i="18"/>
  <c r="J111" i="18"/>
  <c r="I111" i="18"/>
  <c r="H111" i="18"/>
  <c r="G111" i="18"/>
  <c r="F111" i="18"/>
  <c r="E111" i="18"/>
  <c r="D111" i="18"/>
  <c r="C111" i="18"/>
  <c r="B111" i="18"/>
  <c r="U110" i="18"/>
  <c r="T110" i="18"/>
  <c r="S110" i="18"/>
  <c r="R110" i="18"/>
  <c r="Q110" i="18"/>
  <c r="P110" i="18"/>
  <c r="O110" i="18"/>
  <c r="N110" i="18"/>
  <c r="M110" i="18"/>
  <c r="L110" i="18"/>
  <c r="K110" i="18"/>
  <c r="J110" i="18"/>
  <c r="I110" i="18"/>
  <c r="H110" i="18"/>
  <c r="G110" i="18"/>
  <c r="F110" i="18"/>
  <c r="E110" i="18"/>
  <c r="D110" i="18"/>
  <c r="C110" i="18"/>
  <c r="B110" i="18"/>
  <c r="U109" i="18"/>
  <c r="T109" i="18"/>
  <c r="S109" i="18"/>
  <c r="R109" i="18"/>
  <c r="Q109" i="18"/>
  <c r="P109" i="18"/>
  <c r="O109" i="18"/>
  <c r="N109" i="18"/>
  <c r="M109" i="18"/>
  <c r="L109" i="18"/>
  <c r="K109" i="18"/>
  <c r="J109" i="18"/>
  <c r="I109" i="18"/>
  <c r="H109" i="18"/>
  <c r="G109" i="18"/>
  <c r="F109" i="18"/>
  <c r="E109" i="18"/>
  <c r="D109" i="18"/>
  <c r="C109" i="18"/>
  <c r="B109" i="18"/>
  <c r="U108" i="18"/>
  <c r="T108" i="18"/>
  <c r="S108" i="18"/>
  <c r="R108" i="18"/>
  <c r="Q108" i="18"/>
  <c r="P108" i="18"/>
  <c r="O108" i="18"/>
  <c r="N108" i="18"/>
  <c r="M108" i="18"/>
  <c r="L108" i="18"/>
  <c r="K108" i="18"/>
  <c r="J108" i="18"/>
  <c r="I108" i="18"/>
  <c r="H108" i="18"/>
  <c r="G108" i="18"/>
  <c r="F108" i="18"/>
  <c r="E108" i="18"/>
  <c r="D108" i="18"/>
  <c r="C108" i="18"/>
  <c r="B108" i="18"/>
  <c r="U107" i="18"/>
  <c r="T107" i="18"/>
  <c r="S107" i="18"/>
  <c r="R107" i="18"/>
  <c r="Q107" i="18"/>
  <c r="P107" i="18"/>
  <c r="O107" i="18"/>
  <c r="N107" i="18"/>
  <c r="M107" i="18"/>
  <c r="L107" i="18"/>
  <c r="K107" i="18"/>
  <c r="J107" i="18"/>
  <c r="I107" i="18"/>
  <c r="H107" i="18"/>
  <c r="G107" i="18"/>
  <c r="F107" i="18"/>
  <c r="E107" i="18"/>
  <c r="D107" i="18"/>
  <c r="C107" i="18"/>
  <c r="B107" i="18"/>
  <c r="U106" i="18"/>
  <c r="T106" i="18"/>
  <c r="S106" i="18"/>
  <c r="R106" i="18"/>
  <c r="Q106" i="18"/>
  <c r="P106" i="18"/>
  <c r="O106" i="18"/>
  <c r="N106" i="18"/>
  <c r="M106" i="18"/>
  <c r="L106" i="18"/>
  <c r="K106" i="18"/>
  <c r="J106" i="18"/>
  <c r="I106" i="18"/>
  <c r="H106" i="18"/>
  <c r="G106" i="18"/>
  <c r="F106" i="18"/>
  <c r="E106" i="18"/>
  <c r="D106" i="18"/>
  <c r="C106" i="18"/>
  <c r="B106" i="18"/>
  <c r="U105" i="18"/>
  <c r="T105" i="18"/>
  <c r="S105" i="18"/>
  <c r="R105" i="18"/>
  <c r="Q105" i="18"/>
  <c r="P105" i="18"/>
  <c r="O105" i="18"/>
  <c r="N105" i="18"/>
  <c r="M105" i="18"/>
  <c r="L105" i="18"/>
  <c r="K105" i="18"/>
  <c r="J105" i="18"/>
  <c r="I105" i="18"/>
  <c r="H105" i="18"/>
  <c r="G105" i="18"/>
  <c r="F105" i="18"/>
  <c r="E105" i="18"/>
  <c r="D105" i="18"/>
  <c r="C105" i="18"/>
  <c r="B105" i="18"/>
  <c r="U104" i="18"/>
  <c r="T104" i="18"/>
  <c r="S104" i="18"/>
  <c r="R104" i="18"/>
  <c r="Q104" i="18"/>
  <c r="P104" i="18"/>
  <c r="O104" i="18"/>
  <c r="N104" i="18"/>
  <c r="M104" i="18"/>
  <c r="L104" i="18"/>
  <c r="K104" i="18"/>
  <c r="J104" i="18"/>
  <c r="I104" i="18"/>
  <c r="H104" i="18"/>
  <c r="G104" i="18"/>
  <c r="F104" i="18"/>
  <c r="E104" i="18"/>
  <c r="D104" i="18"/>
  <c r="C104" i="18"/>
  <c r="B104" i="18"/>
  <c r="U103" i="18"/>
  <c r="T103" i="18"/>
  <c r="S103" i="18"/>
  <c r="R103" i="18"/>
  <c r="Q103" i="18"/>
  <c r="P103" i="18"/>
  <c r="O103" i="18"/>
  <c r="N103" i="18"/>
  <c r="M103" i="18"/>
  <c r="L103" i="18"/>
  <c r="K103" i="18"/>
  <c r="J103" i="18"/>
  <c r="I103" i="18"/>
  <c r="H103" i="18"/>
  <c r="G103" i="18"/>
  <c r="F103" i="18"/>
  <c r="E103" i="18"/>
  <c r="D103" i="18"/>
  <c r="C103" i="18"/>
  <c r="B103" i="18"/>
  <c r="U102" i="18"/>
  <c r="T102" i="18"/>
  <c r="S102" i="18"/>
  <c r="R102" i="18"/>
  <c r="Q102" i="18"/>
  <c r="P102" i="18"/>
  <c r="O102" i="18"/>
  <c r="N102" i="18"/>
  <c r="M102" i="18"/>
  <c r="L102" i="18"/>
  <c r="K102" i="18"/>
  <c r="J102" i="18"/>
  <c r="I102" i="18"/>
  <c r="H102" i="18"/>
  <c r="G102" i="18"/>
  <c r="F102" i="18"/>
  <c r="E102" i="18"/>
  <c r="D102" i="18"/>
  <c r="C102" i="18"/>
  <c r="B102" i="18"/>
  <c r="U101" i="18"/>
  <c r="T101" i="18"/>
  <c r="S101" i="18"/>
  <c r="R101" i="18"/>
  <c r="Q101" i="18"/>
  <c r="P101" i="18"/>
  <c r="O101" i="18"/>
  <c r="N101" i="18"/>
  <c r="M101" i="18"/>
  <c r="L101" i="18"/>
  <c r="K101" i="18"/>
  <c r="J101" i="18"/>
  <c r="I101" i="18"/>
  <c r="H101" i="18"/>
  <c r="G101" i="18"/>
  <c r="F101" i="18"/>
  <c r="E101" i="18"/>
  <c r="D101" i="18"/>
  <c r="C101" i="18"/>
  <c r="B101" i="18"/>
  <c r="U100" i="18"/>
  <c r="T100" i="18"/>
  <c r="S100" i="18"/>
  <c r="R100" i="18"/>
  <c r="Q100" i="18"/>
  <c r="P100" i="18"/>
  <c r="O100" i="18"/>
  <c r="N100" i="18"/>
  <c r="M100" i="18"/>
  <c r="L100" i="18"/>
  <c r="K100" i="18"/>
  <c r="J100" i="18"/>
  <c r="I100" i="18"/>
  <c r="H100" i="18"/>
  <c r="G100" i="18"/>
  <c r="F100" i="18"/>
  <c r="E100" i="18"/>
  <c r="D100" i="18"/>
  <c r="C100" i="18"/>
  <c r="B100" i="18"/>
  <c r="U99" i="18"/>
  <c r="T99" i="18"/>
  <c r="S99" i="18"/>
  <c r="R99" i="18"/>
  <c r="Q99" i="18"/>
  <c r="P99" i="18"/>
  <c r="O99" i="18"/>
  <c r="N99" i="18"/>
  <c r="M99" i="18"/>
  <c r="L99" i="18"/>
  <c r="K99" i="18"/>
  <c r="J99" i="18"/>
  <c r="I99" i="18"/>
  <c r="H99" i="18"/>
  <c r="G99" i="18"/>
  <c r="F99" i="18"/>
  <c r="E99" i="18"/>
  <c r="D99" i="18"/>
  <c r="C99" i="18"/>
  <c r="B99" i="18"/>
  <c r="U98" i="18"/>
  <c r="T98" i="18"/>
  <c r="S98" i="18"/>
  <c r="R98" i="18"/>
  <c r="Q98" i="18"/>
  <c r="P98" i="18"/>
  <c r="O98" i="18"/>
  <c r="N98" i="18"/>
  <c r="M98" i="18"/>
  <c r="L98" i="18"/>
  <c r="K98" i="18"/>
  <c r="J98" i="18"/>
  <c r="I98" i="18"/>
  <c r="H98" i="18"/>
  <c r="G98" i="18"/>
  <c r="F98" i="18"/>
  <c r="E98" i="18"/>
  <c r="D98" i="18"/>
  <c r="C98" i="18"/>
  <c r="B98" i="18"/>
  <c r="U97" i="18"/>
  <c r="T97" i="18"/>
  <c r="S97" i="18"/>
  <c r="R97" i="18"/>
  <c r="Q97" i="18"/>
  <c r="P97" i="18"/>
  <c r="O97" i="18"/>
  <c r="N97" i="18"/>
  <c r="M97" i="18"/>
  <c r="L97" i="18"/>
  <c r="K97" i="18"/>
  <c r="J97" i="18"/>
  <c r="I97" i="18"/>
  <c r="H97" i="18"/>
  <c r="G97" i="18"/>
  <c r="F97" i="18"/>
  <c r="E97" i="18"/>
  <c r="D97" i="18"/>
  <c r="C97" i="18"/>
  <c r="B97" i="18"/>
  <c r="U96" i="18"/>
  <c r="T96" i="18"/>
  <c r="S96" i="18"/>
  <c r="R96" i="18"/>
  <c r="Q96" i="18"/>
  <c r="P96" i="18"/>
  <c r="O96" i="18"/>
  <c r="N96" i="18"/>
  <c r="M96" i="18"/>
  <c r="L96" i="18"/>
  <c r="K96" i="18"/>
  <c r="J96" i="18"/>
  <c r="I96" i="18"/>
  <c r="H96" i="18"/>
  <c r="G96" i="18"/>
  <c r="F96" i="18"/>
  <c r="E96" i="18"/>
  <c r="D96" i="18"/>
  <c r="C96" i="18"/>
  <c r="B96" i="18"/>
  <c r="U95" i="18"/>
  <c r="T95" i="18"/>
  <c r="S95" i="18"/>
  <c r="R95" i="18"/>
  <c r="Q95" i="18"/>
  <c r="P95" i="18"/>
  <c r="O95" i="18"/>
  <c r="N95" i="18"/>
  <c r="M95" i="18"/>
  <c r="L95" i="18"/>
  <c r="K95" i="18"/>
  <c r="J95" i="18"/>
  <c r="I95" i="18"/>
  <c r="H95" i="18"/>
  <c r="G95" i="18"/>
  <c r="F95" i="18"/>
  <c r="E95" i="18"/>
  <c r="D95" i="18"/>
  <c r="C95" i="18"/>
  <c r="B95" i="18"/>
  <c r="U94" i="18"/>
  <c r="T94" i="18"/>
  <c r="S94" i="18"/>
  <c r="R94" i="18"/>
  <c r="Q94" i="18"/>
  <c r="P94" i="18"/>
  <c r="O94" i="18"/>
  <c r="N94" i="18"/>
  <c r="M94" i="18"/>
  <c r="L94" i="18"/>
  <c r="K94" i="18"/>
  <c r="J94" i="18"/>
  <c r="I94" i="18"/>
  <c r="H94" i="18"/>
  <c r="G94" i="18"/>
  <c r="F94" i="18"/>
  <c r="E94" i="18"/>
  <c r="D94" i="18"/>
  <c r="C94" i="18"/>
  <c r="B94" i="18"/>
  <c r="U93" i="18"/>
  <c r="T93" i="18"/>
  <c r="S93" i="18"/>
  <c r="R93" i="18"/>
  <c r="Q93" i="18"/>
  <c r="P93" i="18"/>
  <c r="O93" i="18"/>
  <c r="N93" i="18"/>
  <c r="M93" i="18"/>
  <c r="L93" i="18"/>
  <c r="K93" i="18"/>
  <c r="J93" i="18"/>
  <c r="I93" i="18"/>
  <c r="H93" i="18"/>
  <c r="G93" i="18"/>
  <c r="F93" i="18"/>
  <c r="E93" i="18"/>
  <c r="D93" i="18"/>
  <c r="C93" i="18"/>
  <c r="B93" i="18"/>
  <c r="U92" i="18"/>
  <c r="T92" i="18"/>
  <c r="S92" i="18"/>
  <c r="R92" i="18"/>
  <c r="Q92" i="18"/>
  <c r="P92" i="18"/>
  <c r="O92" i="18"/>
  <c r="N92" i="18"/>
  <c r="M92" i="18"/>
  <c r="L92" i="18"/>
  <c r="K92" i="18"/>
  <c r="J92" i="18"/>
  <c r="I92" i="18"/>
  <c r="H92" i="18"/>
  <c r="G92" i="18"/>
  <c r="F92" i="18"/>
  <c r="E92" i="18"/>
  <c r="D92" i="18"/>
  <c r="C92" i="18"/>
  <c r="B92" i="18"/>
  <c r="U91" i="18"/>
  <c r="T91" i="18"/>
  <c r="S91" i="18"/>
  <c r="R91" i="18"/>
  <c r="Q91" i="18"/>
  <c r="P91" i="18"/>
  <c r="O91" i="18"/>
  <c r="N91" i="18"/>
  <c r="M91" i="18"/>
  <c r="L91" i="18"/>
  <c r="K91" i="18"/>
  <c r="J91" i="18"/>
  <c r="I91" i="18"/>
  <c r="H91" i="18"/>
  <c r="G91" i="18"/>
  <c r="F91" i="18"/>
  <c r="E91" i="18"/>
  <c r="D91" i="18"/>
  <c r="C91" i="18"/>
  <c r="B91" i="18"/>
  <c r="U89" i="18"/>
  <c r="T89" i="18"/>
  <c r="S89" i="18"/>
  <c r="R89" i="18"/>
  <c r="Q89" i="18"/>
  <c r="P89" i="18"/>
  <c r="O89" i="18"/>
  <c r="N89" i="18"/>
  <c r="M89" i="18"/>
  <c r="L89" i="18"/>
  <c r="K89" i="18"/>
  <c r="J89" i="18"/>
  <c r="I89" i="18"/>
  <c r="H89" i="18"/>
  <c r="G89" i="18"/>
  <c r="F89" i="18"/>
  <c r="E89" i="18"/>
  <c r="D89" i="18"/>
  <c r="C89" i="18"/>
  <c r="B89" i="18"/>
  <c r="U88" i="18"/>
  <c r="T88" i="18"/>
  <c r="S88" i="18"/>
  <c r="R88" i="18"/>
  <c r="Q88" i="18"/>
  <c r="P88" i="18"/>
  <c r="O88" i="18"/>
  <c r="N88" i="18"/>
  <c r="M88" i="18"/>
  <c r="L88" i="18"/>
  <c r="K88" i="18"/>
  <c r="J88" i="18"/>
  <c r="I88" i="18"/>
  <c r="H88" i="18"/>
  <c r="G88" i="18"/>
  <c r="F88" i="18"/>
  <c r="E88" i="18"/>
  <c r="D88" i="18"/>
  <c r="C88" i="18"/>
  <c r="B88" i="18"/>
  <c r="U87" i="18"/>
  <c r="T87" i="18"/>
  <c r="S87" i="18"/>
  <c r="R87" i="18"/>
  <c r="Q87" i="18"/>
  <c r="P87" i="18"/>
  <c r="O87" i="18"/>
  <c r="N87" i="18"/>
  <c r="M87" i="18"/>
  <c r="L87" i="18"/>
  <c r="K87" i="18"/>
  <c r="J87" i="18"/>
  <c r="I87" i="18"/>
  <c r="H87" i="18"/>
  <c r="G87" i="18"/>
  <c r="F87" i="18"/>
  <c r="E87" i="18"/>
  <c r="D87" i="18"/>
  <c r="C87" i="18"/>
  <c r="B87" i="18"/>
  <c r="U86" i="18"/>
  <c r="T86" i="18"/>
  <c r="S86" i="18"/>
  <c r="R86" i="18"/>
  <c r="Q86" i="18"/>
  <c r="P86" i="18"/>
  <c r="O86" i="18"/>
  <c r="N86" i="18"/>
  <c r="M86" i="18"/>
  <c r="L86" i="18"/>
  <c r="K86" i="18"/>
  <c r="J86" i="18"/>
  <c r="I86" i="18"/>
  <c r="H86" i="18"/>
  <c r="G86" i="18"/>
  <c r="F86" i="18"/>
  <c r="E86" i="18"/>
  <c r="D86" i="18"/>
  <c r="C86" i="18"/>
  <c r="B86" i="18"/>
  <c r="U85" i="18"/>
  <c r="T85" i="18"/>
  <c r="S85" i="18"/>
  <c r="R85" i="18"/>
  <c r="Q85" i="18"/>
  <c r="P85" i="18"/>
  <c r="O85" i="18"/>
  <c r="N85" i="18"/>
  <c r="M85" i="18"/>
  <c r="L85" i="18"/>
  <c r="K85" i="18"/>
  <c r="J85" i="18"/>
  <c r="I85" i="18"/>
  <c r="H85" i="18"/>
  <c r="G85" i="18"/>
  <c r="F85" i="18"/>
  <c r="E85" i="18"/>
  <c r="D85" i="18"/>
  <c r="C85" i="18"/>
  <c r="B85" i="18"/>
  <c r="U84" i="18"/>
  <c r="T84" i="18"/>
  <c r="S84" i="18"/>
  <c r="R84" i="18"/>
  <c r="Q84" i="18"/>
  <c r="P84" i="18"/>
  <c r="O84" i="18"/>
  <c r="N84" i="18"/>
  <c r="M84" i="18"/>
  <c r="L84" i="18"/>
  <c r="K84" i="18"/>
  <c r="J84" i="18"/>
  <c r="I84" i="18"/>
  <c r="H84" i="18"/>
  <c r="G84" i="18"/>
  <c r="F84" i="18"/>
  <c r="E84" i="18"/>
  <c r="D84" i="18"/>
  <c r="C84" i="18"/>
  <c r="B84" i="18"/>
  <c r="U83" i="18"/>
  <c r="T83" i="18"/>
  <c r="S83" i="18"/>
  <c r="R83" i="18"/>
  <c r="Q83" i="18"/>
  <c r="P83" i="18"/>
  <c r="O83" i="18"/>
  <c r="N83" i="18"/>
  <c r="M83" i="18"/>
  <c r="L83" i="18"/>
  <c r="K83" i="18"/>
  <c r="J83" i="18"/>
  <c r="I83" i="18"/>
  <c r="H83" i="18"/>
  <c r="G83" i="18"/>
  <c r="F83" i="18"/>
  <c r="E83" i="18"/>
  <c r="D83" i="18"/>
  <c r="C83" i="18"/>
  <c r="B83" i="18"/>
  <c r="U82" i="18"/>
  <c r="T82" i="18"/>
  <c r="S82" i="18"/>
  <c r="R82" i="18"/>
  <c r="Q82" i="18"/>
  <c r="P82" i="18"/>
  <c r="O82" i="18"/>
  <c r="N82" i="18"/>
  <c r="M82" i="18"/>
  <c r="L82" i="18"/>
  <c r="K82" i="18"/>
  <c r="J82" i="18"/>
  <c r="I82" i="18"/>
  <c r="H82" i="18"/>
  <c r="G82" i="18"/>
  <c r="F82" i="18"/>
  <c r="E82" i="18"/>
  <c r="D82" i="18"/>
  <c r="C82" i="18"/>
  <c r="B82" i="18"/>
  <c r="U81" i="18"/>
  <c r="T81" i="18"/>
  <c r="S81" i="18"/>
  <c r="R81" i="18"/>
  <c r="Q81" i="18"/>
  <c r="P81" i="18"/>
  <c r="O81" i="18"/>
  <c r="N81" i="18"/>
  <c r="M81" i="18"/>
  <c r="L81" i="18"/>
  <c r="K81" i="18"/>
  <c r="J81" i="18"/>
  <c r="I81" i="18"/>
  <c r="H81" i="18"/>
  <c r="G81" i="18"/>
  <c r="F81" i="18"/>
  <c r="E81" i="18"/>
  <c r="D81" i="18"/>
  <c r="C81" i="18"/>
  <c r="B81" i="18"/>
  <c r="U80" i="18"/>
  <c r="T80" i="18"/>
  <c r="S80" i="18"/>
  <c r="R80" i="18"/>
  <c r="Q80" i="18"/>
  <c r="P80" i="18"/>
  <c r="O80" i="18"/>
  <c r="N80" i="18"/>
  <c r="M80" i="18"/>
  <c r="L80" i="18"/>
  <c r="K80" i="18"/>
  <c r="J80" i="18"/>
  <c r="I80" i="18"/>
  <c r="H80" i="18"/>
  <c r="G80" i="18"/>
  <c r="F80" i="18"/>
  <c r="E80" i="18"/>
  <c r="D80" i="18"/>
  <c r="C80" i="18"/>
  <c r="B80" i="18"/>
  <c r="U79" i="18"/>
  <c r="T79" i="18"/>
  <c r="S79" i="18"/>
  <c r="R79" i="18"/>
  <c r="Q79" i="18"/>
  <c r="P79" i="18"/>
  <c r="O79" i="18"/>
  <c r="N79" i="18"/>
  <c r="M79" i="18"/>
  <c r="L79" i="18"/>
  <c r="K79" i="18"/>
  <c r="J79" i="18"/>
  <c r="I79" i="18"/>
  <c r="H79" i="18"/>
  <c r="G79" i="18"/>
  <c r="F79" i="18"/>
  <c r="E79" i="18"/>
  <c r="D79" i="18"/>
  <c r="C79" i="18"/>
  <c r="B79" i="18"/>
  <c r="U78" i="18"/>
  <c r="T78" i="18"/>
  <c r="S78" i="18"/>
  <c r="R78" i="18"/>
  <c r="Q78" i="18"/>
  <c r="P78" i="18"/>
  <c r="O78" i="18"/>
  <c r="N78" i="18"/>
  <c r="M78" i="18"/>
  <c r="L78" i="18"/>
  <c r="K78" i="18"/>
  <c r="J78" i="18"/>
  <c r="I78" i="18"/>
  <c r="H78" i="18"/>
  <c r="G78" i="18"/>
  <c r="F78" i="18"/>
  <c r="E78" i="18"/>
  <c r="D78" i="18"/>
  <c r="C78" i="18"/>
  <c r="B78" i="18"/>
  <c r="U77" i="18"/>
  <c r="T77" i="18"/>
  <c r="S77" i="18"/>
  <c r="R77" i="18"/>
  <c r="Q77" i="18"/>
  <c r="P77" i="18"/>
  <c r="O77" i="18"/>
  <c r="N77" i="18"/>
  <c r="M77" i="18"/>
  <c r="L77" i="18"/>
  <c r="K77" i="18"/>
  <c r="J77" i="18"/>
  <c r="I77" i="18"/>
  <c r="H77" i="18"/>
  <c r="G77" i="18"/>
  <c r="F77" i="18"/>
  <c r="E77" i="18"/>
  <c r="D77" i="18"/>
  <c r="C77" i="18"/>
  <c r="B77" i="18"/>
  <c r="U76" i="18"/>
  <c r="T76" i="18"/>
  <c r="S76" i="18"/>
  <c r="R76" i="18"/>
  <c r="Q76" i="18"/>
  <c r="P76" i="18"/>
  <c r="O76" i="18"/>
  <c r="N76" i="18"/>
  <c r="M76" i="18"/>
  <c r="L76" i="18"/>
  <c r="K76" i="18"/>
  <c r="J76" i="18"/>
  <c r="I76" i="18"/>
  <c r="H76" i="18"/>
  <c r="G76" i="18"/>
  <c r="F76" i="18"/>
  <c r="E76" i="18"/>
  <c r="D76" i="18"/>
  <c r="C76" i="18"/>
  <c r="B76" i="18"/>
  <c r="U75" i="18"/>
  <c r="T75" i="18"/>
  <c r="S75" i="18"/>
  <c r="R75" i="18"/>
  <c r="Q75" i="18"/>
  <c r="P75" i="18"/>
  <c r="O75" i="18"/>
  <c r="N75" i="18"/>
  <c r="M75" i="18"/>
  <c r="L75" i="18"/>
  <c r="K75" i="18"/>
  <c r="J75" i="18"/>
  <c r="I75" i="18"/>
  <c r="H75" i="18"/>
  <c r="G75" i="18"/>
  <c r="F75" i="18"/>
  <c r="E75" i="18"/>
  <c r="D75" i="18"/>
  <c r="C75" i="18"/>
  <c r="B75" i="18"/>
  <c r="U74" i="18"/>
  <c r="T74" i="18"/>
  <c r="S74" i="18"/>
  <c r="R74" i="18"/>
  <c r="Q74" i="18"/>
  <c r="P74" i="18"/>
  <c r="O74" i="18"/>
  <c r="N74" i="18"/>
  <c r="M74" i="18"/>
  <c r="L74" i="18"/>
  <c r="K74" i="18"/>
  <c r="J74" i="18"/>
  <c r="I74" i="18"/>
  <c r="H74" i="18"/>
  <c r="G74" i="18"/>
  <c r="F74" i="18"/>
  <c r="E74" i="18"/>
  <c r="D74" i="18"/>
  <c r="C74" i="18"/>
  <c r="B74" i="18"/>
  <c r="U73" i="18"/>
  <c r="T73" i="18"/>
  <c r="T142" i="18" s="1"/>
  <c r="T143" i="18" s="1"/>
  <c r="S73" i="18"/>
  <c r="S142" i="18" s="1"/>
  <c r="S143" i="18" s="1"/>
  <c r="R73" i="18"/>
  <c r="R142" i="18" s="1"/>
  <c r="R143" i="18" s="1"/>
  <c r="Q73" i="18"/>
  <c r="Q142" i="18" s="1"/>
  <c r="Q143" i="18" s="1"/>
  <c r="P73" i="18"/>
  <c r="P142" i="18" s="1"/>
  <c r="P143" i="18" s="1"/>
  <c r="O73" i="18"/>
  <c r="O142" i="18" s="1"/>
  <c r="O143" i="18" s="1"/>
  <c r="N73" i="18"/>
  <c r="N142" i="18" s="1"/>
  <c r="N143" i="18" s="1"/>
  <c r="M73" i="18"/>
  <c r="M142" i="18" s="1"/>
  <c r="M143" i="18" s="1"/>
  <c r="L73" i="18"/>
  <c r="L142" i="18" s="1"/>
  <c r="L143" i="18" s="1"/>
  <c r="K73" i="18"/>
  <c r="K142" i="18" s="1"/>
  <c r="K143" i="18" s="1"/>
  <c r="J73" i="18"/>
  <c r="J142" i="18" s="1"/>
  <c r="J143" i="18" s="1"/>
  <c r="I73" i="18"/>
  <c r="I142" i="18" s="1"/>
  <c r="I143" i="18" s="1"/>
  <c r="H73" i="18"/>
  <c r="H142" i="18" s="1"/>
  <c r="H143" i="18" s="1"/>
  <c r="G73" i="18"/>
  <c r="G142" i="18" s="1"/>
  <c r="G143" i="18" s="1"/>
  <c r="F73" i="18"/>
  <c r="F142" i="18" s="1"/>
  <c r="F143" i="18" s="1"/>
  <c r="E73" i="18"/>
  <c r="E142" i="18" s="1"/>
  <c r="E143" i="18" s="1"/>
  <c r="D73" i="18"/>
  <c r="D142" i="18" s="1"/>
  <c r="D143" i="18" s="1"/>
  <c r="C73" i="18"/>
  <c r="C142" i="18" s="1"/>
  <c r="C143" i="18" s="1"/>
  <c r="B73" i="18"/>
  <c r="B142" i="18" s="1"/>
  <c r="B143" i="18" s="1"/>
  <c r="D72" i="18"/>
  <c r="E72" i="18" s="1"/>
  <c r="F72" i="18" s="1"/>
  <c r="G72" i="18" s="1"/>
  <c r="H72" i="18" s="1"/>
  <c r="I72" i="18" s="1"/>
  <c r="J72" i="18" s="1"/>
  <c r="K72" i="18" s="1"/>
  <c r="D1" i="18"/>
  <c r="E1" i="18" s="1"/>
  <c r="F1" i="18" s="1"/>
  <c r="G1" i="18" s="1"/>
  <c r="H1" i="18" s="1"/>
  <c r="I1" i="18" s="1"/>
  <c r="J1" i="18" s="1"/>
  <c r="K1" i="18" s="1"/>
  <c r="U142" i="18" l="1"/>
  <c r="U143" i="18" s="1"/>
  <c r="D1354" i="13" l="1"/>
  <c r="E1354" i="13" s="1"/>
  <c r="M1353" i="13"/>
  <c r="L1353" i="13"/>
  <c r="K1353" i="13"/>
  <c r="J1353" i="13"/>
  <c r="I1353" i="13"/>
  <c r="H1353" i="13"/>
  <c r="G1353" i="13"/>
  <c r="F1353" i="13"/>
  <c r="E1353" i="13"/>
  <c r="D1353" i="13"/>
  <c r="C1353" i="13"/>
  <c r="C1355" i="13" s="1"/>
  <c r="C1357" i="13" s="1"/>
  <c r="F1349" i="13"/>
  <c r="G1349" i="13" s="1"/>
  <c r="H1349" i="13" s="1"/>
  <c r="I1349" i="13" s="1"/>
  <c r="J1349" i="13" s="1"/>
  <c r="K1349" i="13" s="1"/>
  <c r="L1349" i="13" s="1"/>
  <c r="M1349" i="13" s="1"/>
  <c r="N1349" i="13" s="1"/>
  <c r="O1349" i="13" s="1"/>
  <c r="P1349" i="13" s="1"/>
  <c r="Q1349" i="13" s="1"/>
  <c r="D1355" i="13" l="1"/>
  <c r="D1357" i="13" s="1"/>
  <c r="E1355" i="13"/>
  <c r="E1357" i="13" s="1"/>
  <c r="F1354" i="13"/>
  <c r="G1354" i="13" l="1"/>
  <c r="F1355" i="13"/>
  <c r="F1357" i="13" s="1"/>
  <c r="H1354" i="13" l="1"/>
  <c r="G1355" i="13"/>
  <c r="G1357" i="13" s="1"/>
  <c r="I1354" i="13" l="1"/>
  <c r="H1355" i="13"/>
  <c r="H1357" i="13" s="1"/>
  <c r="H1358" i="13" s="1"/>
  <c r="X66" i="20" s="1"/>
  <c r="J1354" i="13" l="1"/>
  <c r="I1355" i="13"/>
  <c r="I1357" i="13" s="1"/>
  <c r="I1358" i="13" s="1"/>
  <c r="Y66" i="20" s="1"/>
  <c r="K1354" i="13" l="1"/>
  <c r="J1355" i="13"/>
  <c r="J1357" i="13" s="1"/>
  <c r="J1358" i="13" s="1"/>
  <c r="Z66" i="20" s="1"/>
  <c r="L1354" i="13" l="1"/>
  <c r="K1355" i="13"/>
  <c r="K1357" i="13" s="1"/>
  <c r="K1358" i="13" s="1"/>
  <c r="AA66" i="20" s="1"/>
  <c r="M1354" i="13" l="1"/>
  <c r="N1354" i="13" s="1"/>
  <c r="L1355" i="13"/>
  <c r="L1357" i="13" s="1"/>
  <c r="L1358" i="13" s="1"/>
  <c r="AB66" i="20" s="1"/>
  <c r="N1355" i="13" l="1"/>
  <c r="N1357" i="13" s="1"/>
  <c r="O1354" i="13"/>
  <c r="M1355" i="13"/>
  <c r="M1357" i="13" s="1"/>
  <c r="M1358" i="13" s="1"/>
  <c r="AC66" i="20" s="1"/>
  <c r="O1355" i="13" l="1"/>
  <c r="O1357" i="13" s="1"/>
  <c r="P1354" i="13"/>
  <c r="N1358" i="13"/>
  <c r="M100" i="13"/>
  <c r="L100" i="13"/>
  <c r="K100" i="13"/>
  <c r="J100" i="13"/>
  <c r="I100" i="13"/>
  <c r="H100" i="13"/>
  <c r="G100" i="13"/>
  <c r="F100" i="13"/>
  <c r="E100" i="13"/>
  <c r="D100" i="13"/>
  <c r="M1394" i="13"/>
  <c r="L1394" i="13"/>
  <c r="K1394" i="13"/>
  <c r="J1394" i="13"/>
  <c r="I1394" i="13"/>
  <c r="H1394" i="13"/>
  <c r="G1394" i="13"/>
  <c r="F1394" i="13"/>
  <c r="E1394" i="13"/>
  <c r="D1394" i="13"/>
  <c r="C1394" i="13"/>
  <c r="M1392" i="13"/>
  <c r="L1392" i="13"/>
  <c r="K1392" i="13"/>
  <c r="J1392" i="13"/>
  <c r="I1392" i="13"/>
  <c r="H1392" i="13"/>
  <c r="G1392" i="13"/>
  <c r="F1392" i="13"/>
  <c r="E1392" i="13"/>
  <c r="D1392" i="13"/>
  <c r="C1392" i="13"/>
  <c r="M1389" i="13"/>
  <c r="L1389" i="13"/>
  <c r="K1389" i="13"/>
  <c r="J1389" i="13"/>
  <c r="I1389" i="13"/>
  <c r="H1389" i="13"/>
  <c r="G1389" i="13"/>
  <c r="F1389" i="13"/>
  <c r="E1389" i="13"/>
  <c r="D1389" i="13"/>
  <c r="C1389" i="13"/>
  <c r="F1385" i="13"/>
  <c r="G1385" i="13" s="1"/>
  <c r="H1385" i="13" s="1"/>
  <c r="I1385" i="13" s="1"/>
  <c r="J1385" i="13" s="1"/>
  <c r="K1385" i="13" s="1"/>
  <c r="L1385" i="13" s="1"/>
  <c r="M1385" i="13" s="1"/>
  <c r="D1335" i="13"/>
  <c r="E1335" i="13" s="1"/>
  <c r="F1335" i="13" s="1"/>
  <c r="G1335" i="13" s="1"/>
  <c r="M1334" i="13"/>
  <c r="L1334" i="13"/>
  <c r="K1334" i="13"/>
  <c r="J1334" i="13"/>
  <c r="I1334" i="13"/>
  <c r="H1334" i="13"/>
  <c r="G1334" i="13"/>
  <c r="F1334" i="13"/>
  <c r="E1334" i="13"/>
  <c r="D1334" i="13"/>
  <c r="C1334" i="13"/>
  <c r="C1336" i="13" s="1"/>
  <c r="C1338" i="13" s="1"/>
  <c r="F1330" i="13"/>
  <c r="G1330" i="13" s="1"/>
  <c r="H1330" i="13" s="1"/>
  <c r="I1330" i="13" s="1"/>
  <c r="J1330" i="13" s="1"/>
  <c r="K1330" i="13" s="1"/>
  <c r="L1330" i="13" s="1"/>
  <c r="M1330" i="13" s="1"/>
  <c r="N1330" i="13" s="1"/>
  <c r="O1330" i="13" s="1"/>
  <c r="P1330" i="13" s="1"/>
  <c r="Q1330" i="13" s="1"/>
  <c r="D1314" i="13"/>
  <c r="E1314" i="13" s="1"/>
  <c r="F1314" i="13" s="1"/>
  <c r="G1314" i="13" s="1"/>
  <c r="M1313" i="13"/>
  <c r="L1313" i="13"/>
  <c r="K1313" i="13"/>
  <c r="J1313" i="13"/>
  <c r="I1313" i="13"/>
  <c r="H1313" i="13"/>
  <c r="G1313" i="13"/>
  <c r="F1313" i="13"/>
  <c r="E1313" i="13"/>
  <c r="D1313" i="13"/>
  <c r="C1313" i="13"/>
  <c r="C1315" i="13" s="1"/>
  <c r="C1317" i="13" s="1"/>
  <c r="F1309" i="13"/>
  <c r="G1309" i="13" s="1"/>
  <c r="H1309" i="13" s="1"/>
  <c r="I1309" i="13" s="1"/>
  <c r="J1309" i="13" s="1"/>
  <c r="K1309" i="13" s="1"/>
  <c r="L1309" i="13" s="1"/>
  <c r="M1309" i="13" s="1"/>
  <c r="N1309" i="13" s="1"/>
  <c r="O1309" i="13" s="1"/>
  <c r="P1309" i="13" s="1"/>
  <c r="Q1309" i="13" s="1"/>
  <c r="D1291" i="13"/>
  <c r="E1291" i="13" s="1"/>
  <c r="F1291" i="13" s="1"/>
  <c r="G1291" i="13" s="1"/>
  <c r="M1290" i="13"/>
  <c r="L1290" i="13"/>
  <c r="K1290" i="13"/>
  <c r="J1290" i="13"/>
  <c r="I1290" i="13"/>
  <c r="H1290" i="13"/>
  <c r="G1290" i="13"/>
  <c r="F1290" i="13"/>
  <c r="E1290" i="13"/>
  <c r="D1290" i="13"/>
  <c r="C1290" i="13"/>
  <c r="C1292" i="13" s="1"/>
  <c r="C1294" i="13" s="1"/>
  <c r="F1286" i="13"/>
  <c r="G1286" i="13" s="1"/>
  <c r="H1286" i="13" s="1"/>
  <c r="I1286" i="13" s="1"/>
  <c r="J1286" i="13" s="1"/>
  <c r="K1286" i="13" s="1"/>
  <c r="L1286" i="13" s="1"/>
  <c r="M1286" i="13" s="1"/>
  <c r="N1286" i="13" s="1"/>
  <c r="O1286" i="13" s="1"/>
  <c r="P1286" i="13" s="1"/>
  <c r="D1272" i="13"/>
  <c r="E1272" i="13" s="1"/>
  <c r="F1272" i="13" s="1"/>
  <c r="G1272" i="13" s="1"/>
  <c r="M1270" i="13"/>
  <c r="L1270" i="13"/>
  <c r="K1270" i="13"/>
  <c r="J1270" i="13"/>
  <c r="I1270" i="13"/>
  <c r="H1270" i="13"/>
  <c r="G1270" i="13"/>
  <c r="F1270" i="13"/>
  <c r="E1270" i="13"/>
  <c r="D1270" i="13"/>
  <c r="C1270" i="13"/>
  <c r="M1269" i="13"/>
  <c r="L1269" i="13"/>
  <c r="K1269" i="13"/>
  <c r="J1269" i="13"/>
  <c r="I1269" i="13"/>
  <c r="H1269" i="13"/>
  <c r="G1269" i="13"/>
  <c r="F1269" i="13"/>
  <c r="E1269" i="13"/>
  <c r="D1269" i="13"/>
  <c r="C1269" i="13"/>
  <c r="F1264" i="13"/>
  <c r="G1264" i="13" s="1"/>
  <c r="H1264" i="13" s="1"/>
  <c r="I1264" i="13" s="1"/>
  <c r="J1264" i="13" s="1"/>
  <c r="K1264" i="13" s="1"/>
  <c r="L1264" i="13" s="1"/>
  <c r="M1264" i="13" s="1"/>
  <c r="N1264" i="13" s="1"/>
  <c r="D1250" i="13"/>
  <c r="E1250" i="13" s="1"/>
  <c r="F1250" i="13" s="1"/>
  <c r="G1250" i="13" s="1"/>
  <c r="M1249" i="13"/>
  <c r="L1249" i="13"/>
  <c r="K1249" i="13"/>
  <c r="J1249" i="13"/>
  <c r="I1249" i="13"/>
  <c r="H1249" i="13"/>
  <c r="G1249" i="13"/>
  <c r="F1249" i="13"/>
  <c r="E1249" i="13"/>
  <c r="D1249" i="13"/>
  <c r="C1249" i="13"/>
  <c r="C1251" i="13" s="1"/>
  <c r="C1253" i="13" s="1"/>
  <c r="F1245" i="13"/>
  <c r="G1245" i="13" s="1"/>
  <c r="H1245" i="13" s="1"/>
  <c r="I1245" i="13" s="1"/>
  <c r="J1245" i="13" s="1"/>
  <c r="K1245" i="13" s="1"/>
  <c r="L1245" i="13" s="1"/>
  <c r="M1245" i="13" s="1"/>
  <c r="N1245" i="13" s="1"/>
  <c r="O1245" i="13" s="1"/>
  <c r="P1245" i="13" s="1"/>
  <c r="D1231" i="13"/>
  <c r="E1231" i="13" s="1"/>
  <c r="F1231" i="13" s="1"/>
  <c r="G1231" i="13" s="1"/>
  <c r="M1230" i="13"/>
  <c r="L1230" i="13"/>
  <c r="K1230" i="13"/>
  <c r="J1230" i="13"/>
  <c r="I1230" i="13"/>
  <c r="H1230" i="13"/>
  <c r="G1230" i="13"/>
  <c r="F1230" i="13"/>
  <c r="E1230" i="13"/>
  <c r="D1230" i="13"/>
  <c r="C1230" i="13"/>
  <c r="C1232" i="13" s="1"/>
  <c r="C1234" i="13" s="1"/>
  <c r="F1226" i="13"/>
  <c r="G1226" i="13" s="1"/>
  <c r="H1226" i="13" s="1"/>
  <c r="I1226" i="13" s="1"/>
  <c r="J1226" i="13" s="1"/>
  <c r="K1226" i="13" s="1"/>
  <c r="L1226" i="13" s="1"/>
  <c r="M1226" i="13" s="1"/>
  <c r="N1226" i="13" s="1"/>
  <c r="O1226" i="13" s="1"/>
  <c r="P1226" i="13" s="1"/>
  <c r="D1201" i="13"/>
  <c r="E1201" i="13" s="1"/>
  <c r="F1201" i="13" s="1"/>
  <c r="M1200" i="13"/>
  <c r="L1200" i="13"/>
  <c r="K1200" i="13"/>
  <c r="J1200" i="13"/>
  <c r="I1200" i="13"/>
  <c r="H1200" i="13"/>
  <c r="G1200" i="13"/>
  <c r="F1200" i="13"/>
  <c r="E1200" i="13"/>
  <c r="D1200" i="13"/>
  <c r="C1200" i="13"/>
  <c r="C1202" i="13" s="1"/>
  <c r="C1204" i="13" s="1"/>
  <c r="F1195" i="13"/>
  <c r="G1195" i="13" s="1"/>
  <c r="H1195" i="13" s="1"/>
  <c r="I1195" i="13" s="1"/>
  <c r="J1195" i="13" s="1"/>
  <c r="K1195" i="13" s="1"/>
  <c r="L1195" i="13" s="1"/>
  <c r="M1195" i="13" s="1"/>
  <c r="N1195" i="13" s="1"/>
  <c r="O1195" i="13" s="1"/>
  <c r="P1195" i="13" s="1"/>
  <c r="Q1195" i="13" s="1"/>
  <c r="D1181" i="13"/>
  <c r="E1181" i="13" s="1"/>
  <c r="F1181" i="13" s="1"/>
  <c r="G1181" i="13" s="1"/>
  <c r="M1180" i="13"/>
  <c r="L1180" i="13"/>
  <c r="K1180" i="13"/>
  <c r="J1180" i="13"/>
  <c r="I1180" i="13"/>
  <c r="H1180" i="13"/>
  <c r="G1180" i="13"/>
  <c r="F1180" i="13"/>
  <c r="E1180" i="13"/>
  <c r="D1180" i="13"/>
  <c r="C1180" i="13"/>
  <c r="C1182" i="13" s="1"/>
  <c r="C1184" i="13" s="1"/>
  <c r="F1176" i="13"/>
  <c r="G1176" i="13" s="1"/>
  <c r="H1176" i="13" s="1"/>
  <c r="I1176" i="13" s="1"/>
  <c r="J1176" i="13" s="1"/>
  <c r="K1176" i="13" s="1"/>
  <c r="L1176" i="13" s="1"/>
  <c r="M1176" i="13" s="1"/>
  <c r="N1176" i="13" s="1"/>
  <c r="O1176" i="13" s="1"/>
  <c r="P1176" i="13" s="1"/>
  <c r="Q1176" i="13" s="1"/>
  <c r="D1162" i="13"/>
  <c r="E1162" i="13" s="1"/>
  <c r="F1162" i="13" s="1"/>
  <c r="G1162" i="13" s="1"/>
  <c r="M1161" i="13"/>
  <c r="L1161" i="13"/>
  <c r="K1161" i="13"/>
  <c r="J1161" i="13"/>
  <c r="I1161" i="13"/>
  <c r="H1161" i="13"/>
  <c r="G1161" i="13"/>
  <c r="F1161" i="13"/>
  <c r="E1161" i="13"/>
  <c r="D1161" i="13"/>
  <c r="C1161" i="13"/>
  <c r="C1163" i="13" s="1"/>
  <c r="C1165" i="13" s="1"/>
  <c r="F1156" i="13"/>
  <c r="G1156" i="13" s="1"/>
  <c r="H1156" i="13" s="1"/>
  <c r="I1156" i="13" s="1"/>
  <c r="J1156" i="13" s="1"/>
  <c r="K1156" i="13" s="1"/>
  <c r="L1156" i="13" s="1"/>
  <c r="M1156" i="13" s="1"/>
  <c r="N1156" i="13" s="1"/>
  <c r="O1156" i="13" s="1"/>
  <c r="P1156" i="13" s="1"/>
  <c r="Q1156" i="13" s="1"/>
  <c r="G1142" i="13"/>
  <c r="M1141" i="13"/>
  <c r="L1141" i="13"/>
  <c r="K1141" i="13"/>
  <c r="J1141" i="13"/>
  <c r="I1141" i="13"/>
  <c r="H1141" i="13"/>
  <c r="G1141" i="13"/>
  <c r="F1137" i="13"/>
  <c r="G1137" i="13" s="1"/>
  <c r="H1137" i="13" s="1"/>
  <c r="I1137" i="13" s="1"/>
  <c r="J1137" i="13" s="1"/>
  <c r="K1137" i="13" s="1"/>
  <c r="L1137" i="13" s="1"/>
  <c r="M1137" i="13" s="1"/>
  <c r="N1137" i="13" s="1"/>
  <c r="O1137" i="13" s="1"/>
  <c r="P1137" i="13" s="1"/>
  <c r="Q1137" i="13" s="1"/>
  <c r="D1123" i="13"/>
  <c r="E1123" i="13" s="1"/>
  <c r="F1123" i="13" s="1"/>
  <c r="G1123" i="13" s="1"/>
  <c r="M1122" i="13"/>
  <c r="L1122" i="13"/>
  <c r="K1122" i="13"/>
  <c r="J1122" i="13"/>
  <c r="I1122" i="13"/>
  <c r="H1122" i="13"/>
  <c r="G1122" i="13"/>
  <c r="F1122" i="13"/>
  <c r="E1122" i="13"/>
  <c r="D1122" i="13"/>
  <c r="C1122" i="13"/>
  <c r="C1124" i="13" s="1"/>
  <c r="C1126" i="13" s="1"/>
  <c r="F1118" i="13"/>
  <c r="G1118" i="13" s="1"/>
  <c r="H1118" i="13" s="1"/>
  <c r="I1118" i="13" s="1"/>
  <c r="J1118" i="13" s="1"/>
  <c r="K1118" i="13" s="1"/>
  <c r="L1118" i="13" s="1"/>
  <c r="M1118" i="13" s="1"/>
  <c r="N1118" i="13" s="1"/>
  <c r="O1118" i="13" s="1"/>
  <c r="P1118" i="13" s="1"/>
  <c r="Q1118" i="13" s="1"/>
  <c r="D1104" i="13"/>
  <c r="E1104" i="13" s="1"/>
  <c r="F1104" i="13" s="1"/>
  <c r="G1104" i="13" s="1"/>
  <c r="M1103" i="13"/>
  <c r="L1103" i="13"/>
  <c r="K1103" i="13"/>
  <c r="J1103" i="13"/>
  <c r="I1103" i="13"/>
  <c r="H1103" i="13"/>
  <c r="G1103" i="13"/>
  <c r="F1103" i="13"/>
  <c r="E1103" i="13"/>
  <c r="D1103" i="13"/>
  <c r="C1103" i="13"/>
  <c r="C1105" i="13" s="1"/>
  <c r="C1107" i="13" s="1"/>
  <c r="F1099" i="13"/>
  <c r="G1099" i="13" s="1"/>
  <c r="H1099" i="13" s="1"/>
  <c r="I1099" i="13" s="1"/>
  <c r="J1099" i="13" s="1"/>
  <c r="K1099" i="13" s="1"/>
  <c r="L1099" i="13" s="1"/>
  <c r="M1099" i="13" s="1"/>
  <c r="N1099" i="13" s="1"/>
  <c r="O1099" i="13" s="1"/>
  <c r="P1099" i="13" s="1"/>
  <c r="Q1099" i="13" s="1"/>
  <c r="D1084" i="13"/>
  <c r="E1084" i="13" s="1"/>
  <c r="F1084" i="13" s="1"/>
  <c r="G1084" i="13" s="1"/>
  <c r="M1083" i="13"/>
  <c r="L1083" i="13"/>
  <c r="K1083" i="13"/>
  <c r="J1083" i="13"/>
  <c r="I1083" i="13"/>
  <c r="H1083" i="13"/>
  <c r="G1083" i="13"/>
  <c r="F1083" i="13"/>
  <c r="E1083" i="13"/>
  <c r="D1083" i="13"/>
  <c r="C1083" i="13"/>
  <c r="C1085" i="13" s="1"/>
  <c r="C1087" i="13" s="1"/>
  <c r="F1076" i="13"/>
  <c r="G1076" i="13" s="1"/>
  <c r="H1076" i="13" s="1"/>
  <c r="I1076" i="13" s="1"/>
  <c r="J1076" i="13" s="1"/>
  <c r="K1076" i="13" s="1"/>
  <c r="L1076" i="13" s="1"/>
  <c r="D1062" i="13"/>
  <c r="E1062" i="13" s="1"/>
  <c r="F1062" i="13" s="1"/>
  <c r="M1061" i="13"/>
  <c r="L1061" i="13"/>
  <c r="K1061" i="13"/>
  <c r="J1061" i="13"/>
  <c r="I1061" i="13"/>
  <c r="H1061" i="13"/>
  <c r="G1061" i="13"/>
  <c r="F1061" i="13"/>
  <c r="E1061" i="13"/>
  <c r="D1061" i="13"/>
  <c r="C1061" i="13"/>
  <c r="C1063" i="13" s="1"/>
  <c r="C1065" i="13" s="1"/>
  <c r="F1057" i="13"/>
  <c r="G1057" i="13" s="1"/>
  <c r="H1057" i="13" s="1"/>
  <c r="I1057" i="13" s="1"/>
  <c r="J1057" i="13" s="1"/>
  <c r="K1057" i="13" s="1"/>
  <c r="L1057" i="13" s="1"/>
  <c r="M1057" i="13" s="1"/>
  <c r="D1043" i="13"/>
  <c r="E1043" i="13" s="1"/>
  <c r="F1043" i="13" s="1"/>
  <c r="G1043" i="13" s="1"/>
  <c r="M1042" i="13"/>
  <c r="L1042" i="13"/>
  <c r="K1042" i="13"/>
  <c r="J1042" i="13"/>
  <c r="I1042" i="13"/>
  <c r="H1042" i="13"/>
  <c r="G1042" i="13"/>
  <c r="F1042" i="13"/>
  <c r="E1042" i="13"/>
  <c r="D1042" i="13"/>
  <c r="C1042" i="13"/>
  <c r="C1044" i="13" s="1"/>
  <c r="C1046" i="13" s="1"/>
  <c r="F1038" i="13"/>
  <c r="G1038" i="13" s="1"/>
  <c r="H1038" i="13" s="1"/>
  <c r="I1038" i="13" s="1"/>
  <c r="J1038" i="13" s="1"/>
  <c r="K1038" i="13" s="1"/>
  <c r="L1038" i="13" s="1"/>
  <c r="M1038" i="13" s="1"/>
  <c r="N1038" i="13" s="1"/>
  <c r="O1038" i="13" s="1"/>
  <c r="P1038" i="13" s="1"/>
  <c r="Q1038" i="13" s="1"/>
  <c r="D1024" i="13"/>
  <c r="E1024" i="13" s="1"/>
  <c r="F1024" i="13" s="1"/>
  <c r="M1023" i="13"/>
  <c r="L1023" i="13"/>
  <c r="K1023" i="13"/>
  <c r="J1023" i="13"/>
  <c r="I1023" i="13"/>
  <c r="H1023" i="13"/>
  <c r="G1023" i="13"/>
  <c r="F1023" i="13"/>
  <c r="E1023" i="13"/>
  <c r="D1023" i="13"/>
  <c r="C1023" i="13"/>
  <c r="C1025" i="13" s="1"/>
  <c r="C1027" i="13" s="1"/>
  <c r="F1018" i="13"/>
  <c r="G1018" i="13" s="1"/>
  <c r="H1018" i="13" s="1"/>
  <c r="I1018" i="13" s="1"/>
  <c r="J1018" i="13" s="1"/>
  <c r="K1018" i="13" s="1"/>
  <c r="L1018" i="13" s="1"/>
  <c r="M1018" i="13" s="1"/>
  <c r="D1004" i="13"/>
  <c r="E1004" i="13" s="1"/>
  <c r="F1004" i="13" s="1"/>
  <c r="G1004" i="13" s="1"/>
  <c r="M1002" i="13"/>
  <c r="L1002" i="13"/>
  <c r="K1002" i="13"/>
  <c r="J1002" i="13"/>
  <c r="I1002" i="13"/>
  <c r="H1002" i="13"/>
  <c r="G1002" i="13"/>
  <c r="F1002" i="13"/>
  <c r="E1002" i="13"/>
  <c r="D1002" i="13"/>
  <c r="C1002" i="13"/>
  <c r="M1000" i="13"/>
  <c r="L1000" i="13"/>
  <c r="K1000" i="13"/>
  <c r="J1000" i="13"/>
  <c r="I1000" i="13"/>
  <c r="H1000" i="13"/>
  <c r="G1000" i="13"/>
  <c r="F1000" i="13"/>
  <c r="E1000" i="13"/>
  <c r="D1000" i="13"/>
  <c r="C1000" i="13"/>
  <c r="F996" i="13"/>
  <c r="G996" i="13" s="1"/>
  <c r="H996" i="13" s="1"/>
  <c r="I996" i="13" s="1"/>
  <c r="J996" i="13" s="1"/>
  <c r="K996" i="13" s="1"/>
  <c r="L996" i="13" s="1"/>
  <c r="M996" i="13" s="1"/>
  <c r="N996" i="13" s="1"/>
  <c r="O996" i="13" s="1"/>
  <c r="P996" i="13" s="1"/>
  <c r="D982" i="13"/>
  <c r="E982" i="13" s="1"/>
  <c r="F982" i="13" s="1"/>
  <c r="G982" i="13" s="1"/>
  <c r="M981" i="13"/>
  <c r="L981" i="13"/>
  <c r="K981" i="13"/>
  <c r="J981" i="13"/>
  <c r="I981" i="13"/>
  <c r="H981" i="13"/>
  <c r="G981" i="13"/>
  <c r="F981" i="13"/>
  <c r="E981" i="13"/>
  <c r="D981" i="13"/>
  <c r="C981" i="13"/>
  <c r="C983" i="13" s="1"/>
  <c r="C985" i="13" s="1"/>
  <c r="F977" i="13"/>
  <c r="G977" i="13" s="1"/>
  <c r="H977" i="13" s="1"/>
  <c r="I977" i="13" s="1"/>
  <c r="J977" i="13" s="1"/>
  <c r="K977" i="13" s="1"/>
  <c r="L977" i="13" s="1"/>
  <c r="M977" i="13" s="1"/>
  <c r="D963" i="13"/>
  <c r="E963" i="13" s="1"/>
  <c r="F963" i="13" s="1"/>
  <c r="G963" i="13" s="1"/>
  <c r="M962" i="13"/>
  <c r="L962" i="13"/>
  <c r="K962" i="13"/>
  <c r="J962" i="13"/>
  <c r="I962" i="13"/>
  <c r="H962" i="13"/>
  <c r="G962" i="13"/>
  <c r="F962" i="13"/>
  <c r="E962" i="13"/>
  <c r="D962" i="13"/>
  <c r="C962" i="13"/>
  <c r="C964" i="13" s="1"/>
  <c r="C966" i="13" s="1"/>
  <c r="F958" i="13"/>
  <c r="G958" i="13" s="1"/>
  <c r="H958" i="13" s="1"/>
  <c r="I958" i="13" s="1"/>
  <c r="J958" i="13" s="1"/>
  <c r="K958" i="13" s="1"/>
  <c r="L958" i="13" s="1"/>
  <c r="M958" i="13" s="1"/>
  <c r="N958" i="13" s="1"/>
  <c r="O958" i="13" s="1"/>
  <c r="P958" i="13" s="1"/>
  <c r="D943" i="13"/>
  <c r="E943" i="13" s="1"/>
  <c r="F943" i="13" s="1"/>
  <c r="M942" i="13"/>
  <c r="L942" i="13"/>
  <c r="K942" i="13"/>
  <c r="J942" i="13"/>
  <c r="I942" i="13"/>
  <c r="H942" i="13"/>
  <c r="G942" i="13"/>
  <c r="F942" i="13"/>
  <c r="E942" i="13"/>
  <c r="D942" i="13"/>
  <c r="C942" i="13"/>
  <c r="C944" i="13" s="1"/>
  <c r="C946" i="13" s="1"/>
  <c r="F938" i="13"/>
  <c r="G938" i="13" s="1"/>
  <c r="H938" i="13" s="1"/>
  <c r="I938" i="13" s="1"/>
  <c r="J938" i="13" s="1"/>
  <c r="K938" i="13" s="1"/>
  <c r="L938" i="13" s="1"/>
  <c r="M938" i="13" s="1"/>
  <c r="D924" i="13"/>
  <c r="E924" i="13" s="1"/>
  <c r="F924" i="13" s="1"/>
  <c r="G924" i="13" s="1"/>
  <c r="M923" i="13"/>
  <c r="L923" i="13"/>
  <c r="K923" i="13"/>
  <c r="J923" i="13"/>
  <c r="I923" i="13"/>
  <c r="H923" i="13"/>
  <c r="G923" i="13"/>
  <c r="F923" i="13"/>
  <c r="E923" i="13"/>
  <c r="D923" i="13"/>
  <c r="C923" i="13"/>
  <c r="C925" i="13" s="1"/>
  <c r="C927" i="13" s="1"/>
  <c r="F919" i="13"/>
  <c r="G919" i="13" s="1"/>
  <c r="H919" i="13" s="1"/>
  <c r="I919" i="13" s="1"/>
  <c r="J919" i="13" s="1"/>
  <c r="K919" i="13" s="1"/>
  <c r="L919" i="13" s="1"/>
  <c r="M919" i="13" s="1"/>
  <c r="N919" i="13" s="1"/>
  <c r="O919" i="13" s="1"/>
  <c r="P919" i="13" s="1"/>
  <c r="Q919" i="13" s="1"/>
  <c r="D905" i="13"/>
  <c r="E905" i="13" s="1"/>
  <c r="F905" i="13" s="1"/>
  <c r="G905" i="13" s="1"/>
  <c r="M904" i="13"/>
  <c r="L904" i="13"/>
  <c r="K904" i="13"/>
  <c r="J904" i="13"/>
  <c r="I904" i="13"/>
  <c r="H904" i="13"/>
  <c r="G904" i="13"/>
  <c r="F904" i="13"/>
  <c r="E904" i="13"/>
  <c r="D904" i="13"/>
  <c r="C904" i="13"/>
  <c r="C906" i="13" s="1"/>
  <c r="C908" i="13" s="1"/>
  <c r="F900" i="13"/>
  <c r="G900" i="13" s="1"/>
  <c r="H900" i="13" s="1"/>
  <c r="I900" i="13" s="1"/>
  <c r="J900" i="13" s="1"/>
  <c r="K900" i="13" s="1"/>
  <c r="L900" i="13" s="1"/>
  <c r="M900" i="13" s="1"/>
  <c r="N900" i="13" s="1"/>
  <c r="O900" i="13" s="1"/>
  <c r="P900" i="13" s="1"/>
  <c r="Q900" i="13" s="1"/>
  <c r="D883" i="13"/>
  <c r="E883" i="13" s="1"/>
  <c r="F883" i="13" s="1"/>
  <c r="G883" i="13" s="1"/>
  <c r="M882" i="13"/>
  <c r="L882" i="13"/>
  <c r="K882" i="13"/>
  <c r="J882" i="13"/>
  <c r="I882" i="13"/>
  <c r="H882" i="13"/>
  <c r="G882" i="13"/>
  <c r="F882" i="13"/>
  <c r="E882" i="13"/>
  <c r="D882" i="13"/>
  <c r="C882" i="13"/>
  <c r="C884" i="13" s="1"/>
  <c r="C886" i="13" s="1"/>
  <c r="F877" i="13"/>
  <c r="G877" i="13" s="1"/>
  <c r="H877" i="13" s="1"/>
  <c r="I877" i="13" s="1"/>
  <c r="J877" i="13" s="1"/>
  <c r="K877" i="13" s="1"/>
  <c r="L877" i="13" s="1"/>
  <c r="M877" i="13" s="1"/>
  <c r="N877" i="13" s="1"/>
  <c r="O877" i="13" s="1"/>
  <c r="P877" i="13" s="1"/>
  <c r="Q877" i="13" s="1"/>
  <c r="D860" i="13"/>
  <c r="E860" i="13" s="1"/>
  <c r="F860" i="13" s="1"/>
  <c r="G860" i="13" s="1"/>
  <c r="M859" i="13"/>
  <c r="L859" i="13"/>
  <c r="K859" i="13"/>
  <c r="J859" i="13"/>
  <c r="I859" i="13"/>
  <c r="H859" i="13"/>
  <c r="G859" i="13"/>
  <c r="F859" i="13"/>
  <c r="E859" i="13"/>
  <c r="D859" i="13"/>
  <c r="C859" i="13"/>
  <c r="C861" i="13" s="1"/>
  <c r="C863" i="13" s="1"/>
  <c r="F854" i="13"/>
  <c r="G854" i="13" s="1"/>
  <c r="H854" i="13" s="1"/>
  <c r="I854" i="13" s="1"/>
  <c r="J854" i="13" s="1"/>
  <c r="K854" i="13" s="1"/>
  <c r="L854" i="13" s="1"/>
  <c r="M854" i="13" s="1"/>
  <c r="N854" i="13" s="1"/>
  <c r="O854" i="13" s="1"/>
  <c r="P854" i="13" s="1"/>
  <c r="D840" i="13"/>
  <c r="E840" i="13" s="1"/>
  <c r="M839" i="13"/>
  <c r="L839" i="13"/>
  <c r="K839" i="13"/>
  <c r="J839" i="13"/>
  <c r="I839" i="13"/>
  <c r="H839" i="13"/>
  <c r="G839" i="13"/>
  <c r="F839" i="13"/>
  <c r="E839" i="13"/>
  <c r="D839" i="13"/>
  <c r="C839" i="13"/>
  <c r="C841" i="13" s="1"/>
  <c r="C843" i="13" s="1"/>
  <c r="F835" i="13"/>
  <c r="G835" i="13" s="1"/>
  <c r="H835" i="13" s="1"/>
  <c r="I835" i="13" s="1"/>
  <c r="J835" i="13" s="1"/>
  <c r="K835" i="13" s="1"/>
  <c r="L835" i="13" s="1"/>
  <c r="M835" i="13" s="1"/>
  <c r="N835" i="13" s="1"/>
  <c r="O835" i="13" s="1"/>
  <c r="P835" i="13" s="1"/>
  <c r="D821" i="13"/>
  <c r="E821" i="13" s="1"/>
  <c r="F821" i="13" s="1"/>
  <c r="G821" i="13" s="1"/>
  <c r="M820" i="13"/>
  <c r="L820" i="13"/>
  <c r="K820" i="13"/>
  <c r="J820" i="13"/>
  <c r="I820" i="13"/>
  <c r="H820" i="13"/>
  <c r="G820" i="13"/>
  <c r="F819" i="13"/>
  <c r="E819" i="13"/>
  <c r="D819" i="13"/>
  <c r="C819" i="13"/>
  <c r="F818" i="13"/>
  <c r="E818" i="13"/>
  <c r="D818" i="13"/>
  <c r="C818" i="13"/>
  <c r="F813" i="13"/>
  <c r="G813" i="13" s="1"/>
  <c r="H813" i="13" s="1"/>
  <c r="I813" i="13" s="1"/>
  <c r="J813" i="13" s="1"/>
  <c r="K813" i="13" s="1"/>
  <c r="L813" i="13" s="1"/>
  <c r="M813" i="13" s="1"/>
  <c r="D796" i="13"/>
  <c r="E796" i="13" s="1"/>
  <c r="M795" i="13"/>
  <c r="L795" i="13"/>
  <c r="K795" i="13"/>
  <c r="J795" i="13"/>
  <c r="I795" i="13"/>
  <c r="H795" i="13"/>
  <c r="G795" i="13"/>
  <c r="F795" i="13"/>
  <c r="E795" i="13"/>
  <c r="D795" i="13"/>
  <c r="C795" i="13"/>
  <c r="C797" i="13" s="1"/>
  <c r="C799" i="13" s="1"/>
  <c r="F790" i="13"/>
  <c r="G790" i="13" s="1"/>
  <c r="H790" i="13" s="1"/>
  <c r="I790" i="13" s="1"/>
  <c r="J790" i="13" s="1"/>
  <c r="K790" i="13" s="1"/>
  <c r="L790" i="13" s="1"/>
  <c r="M790" i="13" s="1"/>
  <c r="N790" i="13" s="1"/>
  <c r="O790" i="13" s="1"/>
  <c r="P790" i="13" s="1"/>
  <c r="Q790" i="13" s="1"/>
  <c r="D776" i="13"/>
  <c r="E776" i="13" s="1"/>
  <c r="F776" i="13" s="1"/>
  <c r="G776" i="13" s="1"/>
  <c r="G786" i="13" s="1"/>
  <c r="M775" i="13"/>
  <c r="L775" i="13"/>
  <c r="K775" i="13"/>
  <c r="J775" i="13"/>
  <c r="I775" i="13"/>
  <c r="H775" i="13"/>
  <c r="G775" i="13"/>
  <c r="F775" i="13"/>
  <c r="E775" i="13"/>
  <c r="D775" i="13"/>
  <c r="C775" i="13"/>
  <c r="C777" i="13" s="1"/>
  <c r="C779" i="13" s="1"/>
  <c r="F771" i="13"/>
  <c r="G771" i="13" s="1"/>
  <c r="H771" i="13" s="1"/>
  <c r="I771" i="13" s="1"/>
  <c r="J771" i="13" s="1"/>
  <c r="K771" i="13" s="1"/>
  <c r="L771" i="13" s="1"/>
  <c r="M771" i="13" s="1"/>
  <c r="N771" i="13" s="1"/>
  <c r="O771" i="13" s="1"/>
  <c r="P771" i="13" s="1"/>
  <c r="Q771" i="13" s="1"/>
  <c r="D755" i="13"/>
  <c r="E755" i="13" s="1"/>
  <c r="L754" i="13"/>
  <c r="K754" i="13"/>
  <c r="J754" i="13"/>
  <c r="I754" i="13"/>
  <c r="H754" i="13"/>
  <c r="G754" i="13"/>
  <c r="F754" i="13"/>
  <c r="E754" i="13"/>
  <c r="D754" i="13"/>
  <c r="C754" i="13"/>
  <c r="C756" i="13" s="1"/>
  <c r="C758" i="13" s="1"/>
  <c r="F750" i="13"/>
  <c r="G750" i="13" s="1"/>
  <c r="H750" i="13" s="1"/>
  <c r="I750" i="13" s="1"/>
  <c r="J750" i="13" s="1"/>
  <c r="K750" i="13" s="1"/>
  <c r="L750" i="13" s="1"/>
  <c r="M750" i="13" s="1"/>
  <c r="N750" i="13" s="1"/>
  <c r="O750" i="13" s="1"/>
  <c r="P750" i="13" s="1"/>
  <c r="Q750" i="13" s="1"/>
  <c r="D733" i="13"/>
  <c r="E733" i="13" s="1"/>
  <c r="M732" i="13"/>
  <c r="L732" i="13"/>
  <c r="K732" i="13"/>
  <c r="J732" i="13"/>
  <c r="I732" i="13"/>
  <c r="H732" i="13"/>
  <c r="G732" i="13"/>
  <c r="F732" i="13"/>
  <c r="E732" i="13"/>
  <c r="D732" i="13"/>
  <c r="C732" i="13"/>
  <c r="C734" i="13" s="1"/>
  <c r="C736" i="13" s="1"/>
  <c r="F727" i="13"/>
  <c r="G727" i="13" s="1"/>
  <c r="H727" i="13" s="1"/>
  <c r="I727" i="13" s="1"/>
  <c r="J727" i="13" s="1"/>
  <c r="K727" i="13" s="1"/>
  <c r="L727" i="13" s="1"/>
  <c r="M727" i="13" s="1"/>
  <c r="N727" i="13" s="1"/>
  <c r="O727" i="13" s="1"/>
  <c r="P727" i="13" s="1"/>
  <c r="Q727" i="13" s="1"/>
  <c r="D713" i="13"/>
  <c r="E713" i="13" s="1"/>
  <c r="F713" i="13" s="1"/>
  <c r="G713" i="13" s="1"/>
  <c r="G723" i="13" s="1"/>
  <c r="M712" i="13"/>
  <c r="L712" i="13"/>
  <c r="K712" i="13"/>
  <c r="J712" i="13"/>
  <c r="I712" i="13"/>
  <c r="H712" i="13"/>
  <c r="G711" i="13"/>
  <c r="F711" i="13"/>
  <c r="E711" i="13"/>
  <c r="D711" i="13"/>
  <c r="C711" i="13"/>
  <c r="G710" i="13"/>
  <c r="F710" i="13"/>
  <c r="E710" i="13"/>
  <c r="D710" i="13"/>
  <c r="C710" i="13"/>
  <c r="F705" i="13"/>
  <c r="G705" i="13" s="1"/>
  <c r="H705" i="13" s="1"/>
  <c r="I705" i="13" s="1"/>
  <c r="J705" i="13" s="1"/>
  <c r="K705" i="13" s="1"/>
  <c r="L705" i="13" s="1"/>
  <c r="M705" i="13" s="1"/>
  <c r="N705" i="13" s="1"/>
  <c r="O705" i="13" s="1"/>
  <c r="P705" i="13" s="1"/>
  <c r="Q705" i="13" s="1"/>
  <c r="R705" i="13" s="1"/>
  <c r="D685" i="13"/>
  <c r="E685" i="13" s="1"/>
  <c r="F685" i="13" s="1"/>
  <c r="G685" i="13" s="1"/>
  <c r="M684" i="13"/>
  <c r="L684" i="13"/>
  <c r="K684" i="13"/>
  <c r="J684" i="13"/>
  <c r="I684" i="13"/>
  <c r="H684" i="13"/>
  <c r="G684" i="13"/>
  <c r="F684" i="13"/>
  <c r="E684" i="13"/>
  <c r="D684" i="13"/>
  <c r="C684" i="13"/>
  <c r="C686" i="13" s="1"/>
  <c r="C688" i="13" s="1"/>
  <c r="F679" i="13"/>
  <c r="G679" i="13" s="1"/>
  <c r="H679" i="13" s="1"/>
  <c r="I679" i="13" s="1"/>
  <c r="J679" i="13" s="1"/>
  <c r="K679" i="13" s="1"/>
  <c r="L679" i="13" s="1"/>
  <c r="M679" i="13" s="1"/>
  <c r="N679" i="13" s="1"/>
  <c r="O679" i="13" s="1"/>
  <c r="P679" i="13" s="1"/>
  <c r="Q679" i="13" s="1"/>
  <c r="D662" i="13"/>
  <c r="E662" i="13" s="1"/>
  <c r="M661" i="13"/>
  <c r="L661" i="13"/>
  <c r="K661" i="13"/>
  <c r="J661" i="13"/>
  <c r="I661" i="13"/>
  <c r="H661" i="13"/>
  <c r="G661" i="13"/>
  <c r="F661" i="13"/>
  <c r="E661" i="13"/>
  <c r="D661" i="13"/>
  <c r="C661" i="13"/>
  <c r="C663" i="13" s="1"/>
  <c r="C665" i="13" s="1"/>
  <c r="F656" i="13"/>
  <c r="G656" i="13" s="1"/>
  <c r="H656" i="13" s="1"/>
  <c r="I656" i="13" s="1"/>
  <c r="J656" i="13" s="1"/>
  <c r="K656" i="13" s="1"/>
  <c r="L656" i="13" s="1"/>
  <c r="M656" i="13" s="1"/>
  <c r="N656" i="13" s="1"/>
  <c r="O656" i="13" s="1"/>
  <c r="P656" i="13" s="1"/>
  <c r="Q656" i="13" s="1"/>
  <c r="R656" i="13" s="1"/>
  <c r="D637" i="13"/>
  <c r="E637" i="13" s="1"/>
  <c r="F637" i="13" s="1"/>
  <c r="G637" i="13" s="1"/>
  <c r="H637" i="13" s="1"/>
  <c r="M636" i="13"/>
  <c r="L636" i="13"/>
  <c r="K636" i="13"/>
  <c r="J636" i="13"/>
  <c r="I636" i="13"/>
  <c r="H636" i="13"/>
  <c r="G636" i="13"/>
  <c r="F636" i="13"/>
  <c r="E636" i="13"/>
  <c r="D636" i="13"/>
  <c r="C636" i="13"/>
  <c r="C638" i="13" s="1"/>
  <c r="C640" i="13" s="1"/>
  <c r="F631" i="13"/>
  <c r="G631" i="13" s="1"/>
  <c r="H631" i="13" s="1"/>
  <c r="I631" i="13" s="1"/>
  <c r="J631" i="13" s="1"/>
  <c r="K631" i="13" s="1"/>
  <c r="L631" i="13" s="1"/>
  <c r="M631" i="13" s="1"/>
  <c r="D611" i="13"/>
  <c r="E611" i="13" s="1"/>
  <c r="F611" i="13" s="1"/>
  <c r="G611" i="13" s="1"/>
  <c r="G622" i="13" s="1"/>
  <c r="M610" i="13"/>
  <c r="L610" i="13"/>
  <c r="K610" i="13"/>
  <c r="J610" i="13"/>
  <c r="I610" i="13"/>
  <c r="H610" i="13"/>
  <c r="G610" i="13"/>
  <c r="F610" i="13"/>
  <c r="E610" i="13"/>
  <c r="D610" i="13"/>
  <c r="C610" i="13"/>
  <c r="C612" i="13" s="1"/>
  <c r="C614" i="13" s="1"/>
  <c r="F605" i="13"/>
  <c r="G605" i="13" s="1"/>
  <c r="H605" i="13" s="1"/>
  <c r="I605" i="13" s="1"/>
  <c r="J605" i="13" s="1"/>
  <c r="K605" i="13" s="1"/>
  <c r="L605" i="13" s="1"/>
  <c r="M605" i="13" s="1"/>
  <c r="N605" i="13" s="1"/>
  <c r="O605" i="13" s="1"/>
  <c r="P605" i="13" s="1"/>
  <c r="Q605" i="13" s="1"/>
  <c r="D588" i="13"/>
  <c r="E588" i="13" s="1"/>
  <c r="F588" i="13" s="1"/>
  <c r="G588" i="13" s="1"/>
  <c r="G596" i="13" s="1"/>
  <c r="M587" i="13"/>
  <c r="L587" i="13"/>
  <c r="K587" i="13"/>
  <c r="J587" i="13"/>
  <c r="I587" i="13"/>
  <c r="H587" i="13"/>
  <c r="G587" i="13"/>
  <c r="F587" i="13"/>
  <c r="E587" i="13"/>
  <c r="D587" i="13"/>
  <c r="C587" i="13"/>
  <c r="C589" i="13" s="1"/>
  <c r="C591" i="13" s="1"/>
  <c r="F582" i="13"/>
  <c r="G582" i="13" s="1"/>
  <c r="H582" i="13" s="1"/>
  <c r="I582" i="13" s="1"/>
  <c r="J582" i="13" s="1"/>
  <c r="K582" i="13" s="1"/>
  <c r="L582" i="13" s="1"/>
  <c r="M582" i="13" s="1"/>
  <c r="N582" i="13" s="1"/>
  <c r="O582" i="13" s="1"/>
  <c r="P582" i="13" s="1"/>
  <c r="Q582" i="13" s="1"/>
  <c r="D568" i="13"/>
  <c r="E568" i="13" s="1"/>
  <c r="F568" i="13" s="1"/>
  <c r="G568" i="13" s="1"/>
  <c r="M567" i="13"/>
  <c r="L567" i="13"/>
  <c r="K567" i="13"/>
  <c r="J567" i="13"/>
  <c r="I567" i="13"/>
  <c r="H567" i="13"/>
  <c r="G567" i="13"/>
  <c r="F567" i="13"/>
  <c r="E567" i="13"/>
  <c r="D567" i="13"/>
  <c r="C567" i="13"/>
  <c r="C569" i="13" s="1"/>
  <c r="C571" i="13" s="1"/>
  <c r="F563" i="13"/>
  <c r="G563" i="13" s="1"/>
  <c r="H563" i="13" s="1"/>
  <c r="I563" i="13" s="1"/>
  <c r="J563" i="13" s="1"/>
  <c r="K563" i="13" s="1"/>
  <c r="L563" i="13" s="1"/>
  <c r="M563" i="13" s="1"/>
  <c r="N563" i="13" s="1"/>
  <c r="O563" i="13" s="1"/>
  <c r="P563" i="13" s="1"/>
  <c r="Q563" i="13" s="1"/>
  <c r="C559" i="13"/>
  <c r="C556" i="13"/>
  <c r="D549" i="13"/>
  <c r="E549" i="13" s="1"/>
  <c r="F549" i="13" s="1"/>
  <c r="G549" i="13" s="1"/>
  <c r="G556" i="13" s="1"/>
  <c r="M548" i="13"/>
  <c r="L548" i="13"/>
  <c r="K548" i="13"/>
  <c r="J548" i="13"/>
  <c r="I548" i="13"/>
  <c r="H548" i="13"/>
  <c r="G548" i="13"/>
  <c r="F548" i="13"/>
  <c r="E548" i="13"/>
  <c r="D548" i="13"/>
  <c r="C548" i="13"/>
  <c r="C550" i="13" s="1"/>
  <c r="C552" i="13" s="1"/>
  <c r="F543" i="13"/>
  <c r="G543" i="13" s="1"/>
  <c r="H543" i="13" s="1"/>
  <c r="I543" i="13" s="1"/>
  <c r="J543" i="13" s="1"/>
  <c r="K543" i="13" s="1"/>
  <c r="L543" i="13" s="1"/>
  <c r="M543" i="13" s="1"/>
  <c r="N543" i="13" s="1"/>
  <c r="O543" i="13" s="1"/>
  <c r="P543" i="13" s="1"/>
  <c r="Q543" i="13" s="1"/>
  <c r="D524" i="13"/>
  <c r="E524" i="13" s="1"/>
  <c r="F524" i="13" s="1"/>
  <c r="G524" i="13" s="1"/>
  <c r="G539" i="13" s="1"/>
  <c r="M523" i="13"/>
  <c r="L523" i="13"/>
  <c r="K523" i="13"/>
  <c r="J523" i="13"/>
  <c r="I523" i="13"/>
  <c r="H523" i="13"/>
  <c r="G523" i="13"/>
  <c r="F523" i="13"/>
  <c r="E523" i="13"/>
  <c r="D523" i="13"/>
  <c r="C523" i="13"/>
  <c r="C525" i="13" s="1"/>
  <c r="C527" i="13" s="1"/>
  <c r="F518" i="13"/>
  <c r="G518" i="13" s="1"/>
  <c r="H518" i="13" s="1"/>
  <c r="I518" i="13" s="1"/>
  <c r="J518" i="13" s="1"/>
  <c r="K518" i="13" s="1"/>
  <c r="L518" i="13" s="1"/>
  <c r="M518" i="13" s="1"/>
  <c r="N518" i="13" s="1"/>
  <c r="O518" i="13" s="1"/>
  <c r="P518" i="13" s="1"/>
  <c r="Q518" i="13" s="1"/>
  <c r="C514" i="13"/>
  <c r="C511" i="13"/>
  <c r="D504" i="13"/>
  <c r="M503" i="13"/>
  <c r="L503" i="13"/>
  <c r="K503" i="13"/>
  <c r="J503" i="13"/>
  <c r="I503" i="13"/>
  <c r="H503" i="13"/>
  <c r="G503" i="13"/>
  <c r="F503" i="13"/>
  <c r="E503" i="13"/>
  <c r="D503" i="13"/>
  <c r="C503" i="13"/>
  <c r="C505" i="13" s="1"/>
  <c r="C507" i="13" s="1"/>
  <c r="F498" i="13"/>
  <c r="G498" i="13" s="1"/>
  <c r="H498" i="13" s="1"/>
  <c r="I498" i="13" s="1"/>
  <c r="J498" i="13" s="1"/>
  <c r="K498" i="13" s="1"/>
  <c r="L498" i="13" s="1"/>
  <c r="M498" i="13" s="1"/>
  <c r="N498" i="13" s="1"/>
  <c r="O498" i="13" s="1"/>
  <c r="P498" i="13" s="1"/>
  <c r="Q498" i="13" s="1"/>
  <c r="D481" i="13"/>
  <c r="E481" i="13" s="1"/>
  <c r="M480" i="13"/>
  <c r="L480" i="13"/>
  <c r="K480" i="13"/>
  <c r="J480" i="13"/>
  <c r="I480" i="13"/>
  <c r="H480" i="13"/>
  <c r="G480" i="13"/>
  <c r="F480" i="13"/>
  <c r="E480" i="13"/>
  <c r="D480" i="13"/>
  <c r="C480" i="13"/>
  <c r="C482" i="13" s="1"/>
  <c r="C484" i="13" s="1"/>
  <c r="F475" i="13"/>
  <c r="G475" i="13" s="1"/>
  <c r="H475" i="13" s="1"/>
  <c r="I475" i="13" s="1"/>
  <c r="J475" i="13" s="1"/>
  <c r="K475" i="13" s="1"/>
  <c r="L475" i="13" s="1"/>
  <c r="M475" i="13" s="1"/>
  <c r="D460" i="13"/>
  <c r="E460" i="13" s="1"/>
  <c r="F460" i="13" s="1"/>
  <c r="G460" i="13" s="1"/>
  <c r="M459" i="13"/>
  <c r="L459" i="13"/>
  <c r="K459" i="13"/>
  <c r="J459" i="13"/>
  <c r="I459" i="13"/>
  <c r="H459" i="13"/>
  <c r="G459" i="13"/>
  <c r="F459" i="13"/>
  <c r="E459" i="13"/>
  <c r="D459" i="13"/>
  <c r="C459" i="13"/>
  <c r="C461" i="13" s="1"/>
  <c r="C463" i="13" s="1"/>
  <c r="F454" i="13"/>
  <c r="G454" i="13" s="1"/>
  <c r="H454" i="13" s="1"/>
  <c r="I454" i="13" s="1"/>
  <c r="J454" i="13" s="1"/>
  <c r="K454" i="13" s="1"/>
  <c r="L454" i="13" s="1"/>
  <c r="M454" i="13" s="1"/>
  <c r="N454" i="13" s="1"/>
  <c r="O454" i="13" s="1"/>
  <c r="P454" i="13" s="1"/>
  <c r="Q454" i="13" s="1"/>
  <c r="D440" i="13"/>
  <c r="E440" i="13" s="1"/>
  <c r="F440" i="13" s="1"/>
  <c r="M439" i="13"/>
  <c r="L439" i="13"/>
  <c r="K439" i="13"/>
  <c r="J439" i="13"/>
  <c r="I439" i="13"/>
  <c r="H439" i="13"/>
  <c r="G439" i="13"/>
  <c r="F439" i="13"/>
  <c r="E439" i="13"/>
  <c r="D439" i="13"/>
  <c r="C439" i="13"/>
  <c r="C441" i="13" s="1"/>
  <c r="C443" i="13" s="1"/>
  <c r="F434" i="13"/>
  <c r="G434" i="13" s="1"/>
  <c r="H434" i="13" s="1"/>
  <c r="I434" i="13" s="1"/>
  <c r="J434" i="13" s="1"/>
  <c r="K434" i="13" s="1"/>
  <c r="L434" i="13" s="1"/>
  <c r="M434" i="13" s="1"/>
  <c r="N434" i="13" s="1"/>
  <c r="O434" i="13" s="1"/>
  <c r="P434" i="13" s="1"/>
  <c r="Q434" i="13" s="1"/>
  <c r="D413" i="13"/>
  <c r="E413" i="13" s="1"/>
  <c r="M412" i="13"/>
  <c r="L412" i="13"/>
  <c r="K412" i="13"/>
  <c r="J412" i="13"/>
  <c r="I412" i="13"/>
  <c r="H412" i="13"/>
  <c r="G412" i="13"/>
  <c r="F412" i="13"/>
  <c r="E412" i="13"/>
  <c r="D412" i="13"/>
  <c r="C412" i="13"/>
  <c r="C414" i="13" s="1"/>
  <c r="C416" i="13" s="1"/>
  <c r="F407" i="13"/>
  <c r="G407" i="13" s="1"/>
  <c r="H407" i="13" s="1"/>
  <c r="I407" i="13" s="1"/>
  <c r="J407" i="13" s="1"/>
  <c r="K407" i="13" s="1"/>
  <c r="L407" i="13" s="1"/>
  <c r="D387" i="13"/>
  <c r="E387" i="13" s="1"/>
  <c r="F387" i="13" s="1"/>
  <c r="M386" i="13"/>
  <c r="L386" i="13"/>
  <c r="K386" i="13"/>
  <c r="J386" i="13"/>
  <c r="I386" i="13"/>
  <c r="H386" i="13"/>
  <c r="G386" i="13"/>
  <c r="F386" i="13"/>
  <c r="E386" i="13"/>
  <c r="D386" i="13"/>
  <c r="C386" i="13"/>
  <c r="C388" i="13" s="1"/>
  <c r="C390" i="13" s="1"/>
  <c r="F381" i="13"/>
  <c r="G381" i="13" s="1"/>
  <c r="H381" i="13" s="1"/>
  <c r="I381" i="13" s="1"/>
  <c r="J381" i="13" s="1"/>
  <c r="K381" i="13" s="1"/>
  <c r="L381" i="13" s="1"/>
  <c r="M381" i="13" s="1"/>
  <c r="N381" i="13" s="1"/>
  <c r="O381" i="13" s="1"/>
  <c r="P381" i="13" s="1"/>
  <c r="Q381" i="13" s="1"/>
  <c r="R381" i="13" s="1"/>
  <c r="S381" i="13" s="1"/>
  <c r="D366" i="13"/>
  <c r="E366" i="13" s="1"/>
  <c r="F366" i="13" s="1"/>
  <c r="G366" i="13" s="1"/>
  <c r="M365" i="13"/>
  <c r="L365" i="13"/>
  <c r="K365" i="13"/>
  <c r="J365" i="13"/>
  <c r="I365" i="13"/>
  <c r="H365" i="13"/>
  <c r="G365" i="13"/>
  <c r="F365" i="13"/>
  <c r="E365" i="13"/>
  <c r="D365" i="13"/>
  <c r="C365" i="13"/>
  <c r="C367" i="13" s="1"/>
  <c r="C356" i="13"/>
  <c r="C353" i="13"/>
  <c r="D342" i="13"/>
  <c r="M341" i="13"/>
  <c r="L341" i="13"/>
  <c r="K341" i="13"/>
  <c r="J341" i="13"/>
  <c r="I341" i="13"/>
  <c r="H341" i="13"/>
  <c r="G341" i="13"/>
  <c r="F341" i="13"/>
  <c r="E341" i="13"/>
  <c r="D341" i="13"/>
  <c r="C341" i="13"/>
  <c r="C343" i="13" s="1"/>
  <c r="C345" i="13" s="1"/>
  <c r="F336" i="13"/>
  <c r="G336" i="13" s="1"/>
  <c r="H336" i="13" s="1"/>
  <c r="I336" i="13" s="1"/>
  <c r="J336" i="13" s="1"/>
  <c r="K336" i="13" s="1"/>
  <c r="L336" i="13" s="1"/>
  <c r="M336" i="13" s="1"/>
  <c r="D321" i="13"/>
  <c r="M320" i="13"/>
  <c r="L320" i="13"/>
  <c r="K320" i="13"/>
  <c r="J320" i="13"/>
  <c r="I320" i="13"/>
  <c r="H320" i="13"/>
  <c r="G320" i="13"/>
  <c r="F320" i="13"/>
  <c r="E319" i="13"/>
  <c r="D319" i="13"/>
  <c r="C319" i="13"/>
  <c r="E317" i="13"/>
  <c r="D317" i="13"/>
  <c r="C317" i="13"/>
  <c r="F313" i="13"/>
  <c r="G313" i="13" s="1"/>
  <c r="H313" i="13" s="1"/>
  <c r="I313" i="13" s="1"/>
  <c r="J313" i="13" s="1"/>
  <c r="K313" i="13" s="1"/>
  <c r="L313" i="13" s="1"/>
  <c r="M313" i="13" s="1"/>
  <c r="N313" i="13" s="1"/>
  <c r="O313" i="13" s="1"/>
  <c r="P313" i="13" s="1"/>
  <c r="D296" i="13"/>
  <c r="E296" i="13" s="1"/>
  <c r="F296" i="13" s="1"/>
  <c r="M295" i="13"/>
  <c r="L295" i="13"/>
  <c r="K295" i="13"/>
  <c r="J295" i="13"/>
  <c r="I295" i="13"/>
  <c r="H295" i="13"/>
  <c r="G295" i="13"/>
  <c r="F295" i="13"/>
  <c r="E295" i="13"/>
  <c r="D295" i="13"/>
  <c r="C295" i="13"/>
  <c r="C297" i="13" s="1"/>
  <c r="C299" i="13" s="1"/>
  <c r="F290" i="13"/>
  <c r="G290" i="13" s="1"/>
  <c r="H290" i="13" s="1"/>
  <c r="I290" i="13" s="1"/>
  <c r="J290" i="13" s="1"/>
  <c r="K290" i="13" s="1"/>
  <c r="L290" i="13" s="1"/>
  <c r="M290" i="13" s="1"/>
  <c r="N290" i="13" s="1"/>
  <c r="O290" i="13" s="1"/>
  <c r="P290" i="13" s="1"/>
  <c r="Q290" i="13" s="1"/>
  <c r="D276" i="13"/>
  <c r="E276" i="13" s="1"/>
  <c r="F276" i="13" s="1"/>
  <c r="M275" i="13"/>
  <c r="L275" i="13"/>
  <c r="K275" i="13"/>
  <c r="J275" i="13"/>
  <c r="I275" i="13"/>
  <c r="H275" i="13"/>
  <c r="G275" i="13"/>
  <c r="F275" i="13"/>
  <c r="E275" i="13"/>
  <c r="D275" i="13"/>
  <c r="C275" i="13"/>
  <c r="C277" i="13" s="1"/>
  <c r="C279" i="13" s="1"/>
  <c r="F271" i="13"/>
  <c r="G271" i="13" s="1"/>
  <c r="H271" i="13" s="1"/>
  <c r="I271" i="13" s="1"/>
  <c r="J271" i="13" s="1"/>
  <c r="K271" i="13" s="1"/>
  <c r="L271" i="13" s="1"/>
  <c r="M271" i="13" s="1"/>
  <c r="M265" i="13"/>
  <c r="L265" i="13"/>
  <c r="K265" i="13"/>
  <c r="J265" i="13"/>
  <c r="I265" i="13"/>
  <c r="H265" i="13"/>
  <c r="G265" i="13"/>
  <c r="M257" i="13"/>
  <c r="L257" i="13"/>
  <c r="K257" i="13"/>
  <c r="J257" i="13"/>
  <c r="I257" i="13"/>
  <c r="H257" i="13"/>
  <c r="G257" i="13"/>
  <c r="D233" i="13"/>
  <c r="D242" i="13" s="1"/>
  <c r="D243" i="13" s="1"/>
  <c r="M232" i="13"/>
  <c r="L232" i="13"/>
  <c r="K232" i="13"/>
  <c r="J232" i="13"/>
  <c r="I232" i="13"/>
  <c r="H232" i="13"/>
  <c r="G232" i="13"/>
  <c r="F232" i="13"/>
  <c r="E232" i="13"/>
  <c r="D232" i="13"/>
  <c r="C232" i="13"/>
  <c r="C234" i="13" s="1"/>
  <c r="C236" i="13" s="1"/>
  <c r="F227" i="13"/>
  <c r="G227" i="13" s="1"/>
  <c r="H227" i="13" s="1"/>
  <c r="I227" i="13" s="1"/>
  <c r="J227" i="13" s="1"/>
  <c r="K227" i="13" s="1"/>
  <c r="L227" i="13" s="1"/>
  <c r="M227" i="13" s="1"/>
  <c r="D210" i="13"/>
  <c r="M209" i="13"/>
  <c r="L209" i="13"/>
  <c r="K209" i="13"/>
  <c r="J209" i="13"/>
  <c r="I209" i="13"/>
  <c r="H209" i="13"/>
  <c r="G209" i="13"/>
  <c r="F209" i="13"/>
  <c r="E209" i="13"/>
  <c r="D209" i="13"/>
  <c r="C209" i="13"/>
  <c r="C211" i="13" s="1"/>
  <c r="C213" i="13" s="1"/>
  <c r="F204" i="13"/>
  <c r="G204" i="13" s="1"/>
  <c r="H204" i="13" s="1"/>
  <c r="I204" i="13" s="1"/>
  <c r="J204" i="13" s="1"/>
  <c r="K204" i="13" s="1"/>
  <c r="L204" i="13" s="1"/>
  <c r="M204" i="13" s="1"/>
  <c r="D183" i="13"/>
  <c r="D191" i="13" s="1"/>
  <c r="M182" i="13"/>
  <c r="L182" i="13"/>
  <c r="K182" i="13"/>
  <c r="J182" i="13"/>
  <c r="I182" i="13"/>
  <c r="H182" i="13"/>
  <c r="G182" i="13"/>
  <c r="F182" i="13"/>
  <c r="E182" i="13"/>
  <c r="D182" i="13"/>
  <c r="C182" i="13"/>
  <c r="C184" i="13" s="1"/>
  <c r="C186" i="13" s="1"/>
  <c r="F177" i="13"/>
  <c r="G177" i="13" s="1"/>
  <c r="H177" i="13" s="1"/>
  <c r="I177" i="13" s="1"/>
  <c r="J177" i="13" s="1"/>
  <c r="K177" i="13" s="1"/>
  <c r="L177" i="13" s="1"/>
  <c r="M177" i="13" s="1"/>
  <c r="N177" i="13" s="1"/>
  <c r="O177" i="13" s="1"/>
  <c r="P177" i="13" s="1"/>
  <c r="Q177" i="13" s="1"/>
  <c r="D163" i="13"/>
  <c r="M162" i="13"/>
  <c r="L162" i="13"/>
  <c r="K162" i="13"/>
  <c r="J162" i="13"/>
  <c r="I162" i="13"/>
  <c r="H162" i="13"/>
  <c r="G162" i="13"/>
  <c r="F162" i="13"/>
  <c r="E162" i="13"/>
  <c r="D162" i="13"/>
  <c r="C162" i="13"/>
  <c r="C164" i="13" s="1"/>
  <c r="C166" i="13" s="1"/>
  <c r="F158" i="13"/>
  <c r="G158" i="13" s="1"/>
  <c r="H158" i="13" s="1"/>
  <c r="I158" i="13" s="1"/>
  <c r="J158" i="13" s="1"/>
  <c r="K158" i="13" s="1"/>
  <c r="L158" i="13" s="1"/>
  <c r="M158" i="13" s="1"/>
  <c r="D141" i="13"/>
  <c r="N140" i="13"/>
  <c r="M140" i="13"/>
  <c r="L140" i="13"/>
  <c r="K140" i="13"/>
  <c r="J140" i="13"/>
  <c r="I140" i="13"/>
  <c r="H140" i="13"/>
  <c r="G140" i="13"/>
  <c r="F140" i="13"/>
  <c r="E140" i="13"/>
  <c r="D140" i="13"/>
  <c r="C140" i="13"/>
  <c r="C142" i="13" s="1"/>
  <c r="C144" i="13" s="1"/>
  <c r="F135" i="13"/>
  <c r="G135" i="13" s="1"/>
  <c r="H135" i="13" s="1"/>
  <c r="I135" i="13" s="1"/>
  <c r="J135" i="13" s="1"/>
  <c r="K135" i="13" s="1"/>
  <c r="L135" i="13" s="1"/>
  <c r="M135" i="13" s="1"/>
  <c r="N135" i="13" s="1"/>
  <c r="C130" i="13"/>
  <c r="C121" i="13"/>
  <c r="D113" i="13"/>
  <c r="Q112" i="13"/>
  <c r="P112" i="13"/>
  <c r="O112" i="13"/>
  <c r="N112" i="13"/>
  <c r="M112" i="13"/>
  <c r="L112" i="13"/>
  <c r="K112" i="13"/>
  <c r="J112" i="13"/>
  <c r="I112" i="13"/>
  <c r="H112" i="13"/>
  <c r="G112" i="13"/>
  <c r="F112" i="13"/>
  <c r="E112" i="13"/>
  <c r="D112" i="13"/>
  <c r="C112" i="13"/>
  <c r="C114" i="13" s="1"/>
  <c r="C116" i="13" s="1"/>
  <c r="F107" i="13"/>
  <c r="G107" i="13" s="1"/>
  <c r="H107" i="13" s="1"/>
  <c r="I107" i="13" s="1"/>
  <c r="J107" i="13" s="1"/>
  <c r="K107" i="13" s="1"/>
  <c r="L107" i="13" s="1"/>
  <c r="M107" i="13" s="1"/>
  <c r="N107" i="13" s="1"/>
  <c r="O107" i="13" s="1"/>
  <c r="P107" i="13" s="1"/>
  <c r="D92" i="13"/>
  <c r="E92" i="13" s="1"/>
  <c r="R91" i="13"/>
  <c r="Q91" i="13"/>
  <c r="P91" i="13"/>
  <c r="O91" i="13"/>
  <c r="N91" i="13"/>
  <c r="M91" i="13"/>
  <c r="L91" i="13"/>
  <c r="K91" i="13"/>
  <c r="J91" i="13"/>
  <c r="I91" i="13"/>
  <c r="H91" i="13"/>
  <c r="G91" i="13"/>
  <c r="F91" i="13"/>
  <c r="E91" i="13"/>
  <c r="D91" i="13"/>
  <c r="C91" i="13"/>
  <c r="C93" i="13" s="1"/>
  <c r="C95" i="13" s="1"/>
  <c r="F86" i="13"/>
  <c r="D67" i="13"/>
  <c r="E67" i="13" s="1"/>
  <c r="F67" i="13" s="1"/>
  <c r="G67" i="13" s="1"/>
  <c r="H66" i="13"/>
  <c r="G66" i="13"/>
  <c r="F66" i="13"/>
  <c r="E66" i="13"/>
  <c r="D66" i="13"/>
  <c r="C66" i="13"/>
  <c r="C68" i="13" s="1"/>
  <c r="C70" i="13" s="1"/>
  <c r="H62" i="13"/>
  <c r="F59" i="13"/>
  <c r="G59" i="13" s="1"/>
  <c r="H59" i="13" s="1"/>
  <c r="I59" i="13" s="1"/>
  <c r="J59" i="13" s="1"/>
  <c r="K59" i="13" s="1"/>
  <c r="L59" i="13" s="1"/>
  <c r="M59" i="13" s="1"/>
  <c r="N59" i="13" s="1"/>
  <c r="O59" i="13" s="1"/>
  <c r="P59" i="13" s="1"/>
  <c r="N50" i="13"/>
  <c r="M50" i="13"/>
  <c r="L50" i="13"/>
  <c r="K50" i="13"/>
  <c r="J50" i="13"/>
  <c r="I50" i="13"/>
  <c r="H50" i="13"/>
  <c r="G50" i="13"/>
  <c r="N47" i="13"/>
  <c r="M47" i="13"/>
  <c r="L47" i="13"/>
  <c r="K47" i="13"/>
  <c r="J47" i="13"/>
  <c r="I47" i="13"/>
  <c r="H47" i="13"/>
  <c r="G47" i="13"/>
  <c r="L43" i="13"/>
  <c r="K43" i="13"/>
  <c r="J43" i="13"/>
  <c r="I43" i="13"/>
  <c r="H43" i="13"/>
  <c r="G43" i="13"/>
  <c r="F43" i="13"/>
  <c r="E43" i="13"/>
  <c r="D43" i="13"/>
  <c r="M39" i="13"/>
  <c r="N39" i="13" s="1"/>
  <c r="O39" i="13" s="1"/>
  <c r="P39" i="13" s="1"/>
  <c r="Q39" i="13" s="1"/>
  <c r="R39" i="13" s="1"/>
  <c r="D37" i="13"/>
  <c r="E37" i="13" s="1"/>
  <c r="R36" i="13"/>
  <c r="Q36" i="13"/>
  <c r="P36" i="13"/>
  <c r="O36" i="13"/>
  <c r="N36" i="13"/>
  <c r="M36" i="13"/>
  <c r="L36" i="13"/>
  <c r="K36" i="13"/>
  <c r="J36" i="13"/>
  <c r="I36" i="13"/>
  <c r="H36" i="13"/>
  <c r="G36" i="13"/>
  <c r="F36" i="13"/>
  <c r="E36" i="13"/>
  <c r="D36" i="13"/>
  <c r="C36" i="13"/>
  <c r="C38" i="13" s="1"/>
  <c r="C40" i="13" s="1"/>
  <c r="F31" i="13"/>
  <c r="G31" i="13" s="1"/>
  <c r="H31" i="13" s="1"/>
  <c r="I31" i="13" s="1"/>
  <c r="J31" i="13" s="1"/>
  <c r="K31" i="13" s="1"/>
  <c r="L31" i="13" s="1"/>
  <c r="M31" i="13" s="1"/>
  <c r="N31" i="13" s="1"/>
  <c r="O31" i="13" s="1"/>
  <c r="P31" i="13" s="1"/>
  <c r="C23" i="13"/>
  <c r="C20" i="13"/>
  <c r="C15" i="13"/>
  <c r="D7" i="13"/>
  <c r="R6" i="13"/>
  <c r="Q6" i="13"/>
  <c r="P6" i="13"/>
  <c r="O6" i="13"/>
  <c r="N6" i="13"/>
  <c r="M6" i="13"/>
  <c r="L6" i="13"/>
  <c r="K6" i="13"/>
  <c r="J6" i="13"/>
  <c r="I6" i="13"/>
  <c r="H6" i="13"/>
  <c r="G6" i="13"/>
  <c r="F6" i="13"/>
  <c r="E6" i="13"/>
  <c r="D6" i="13"/>
  <c r="C6" i="13"/>
  <c r="C8" i="13" s="1"/>
  <c r="C10" i="13" s="1"/>
  <c r="F2" i="13"/>
  <c r="G2" i="13" s="1"/>
  <c r="H2" i="13" s="1"/>
  <c r="I2" i="13" s="1"/>
  <c r="J2" i="13" s="1"/>
  <c r="K2" i="13" s="1"/>
  <c r="L2" i="13" s="1"/>
  <c r="M2" i="13" s="1"/>
  <c r="N2" i="13" s="1"/>
  <c r="O2" i="13" s="1"/>
  <c r="P2" i="13" s="1"/>
  <c r="G575" i="13" l="1"/>
  <c r="G578" i="13"/>
  <c r="G1342" i="13"/>
  <c r="G1345" i="13"/>
  <c r="G1300" i="13"/>
  <c r="G1305" i="13"/>
  <c r="H1314" i="13"/>
  <c r="H1315" i="13" s="1"/>
  <c r="H1317" i="13" s="1"/>
  <c r="G1326" i="13"/>
  <c r="G1322" i="13"/>
  <c r="H1250" i="13"/>
  <c r="H1251" i="13" s="1"/>
  <c r="H1253" i="13" s="1"/>
  <c r="G1257" i="13"/>
  <c r="G1260" i="13"/>
  <c r="H1272" i="13"/>
  <c r="G1279" i="13"/>
  <c r="G1282" i="13"/>
  <c r="G1238" i="13"/>
  <c r="G1241" i="13"/>
  <c r="G1111" i="13"/>
  <c r="G1114" i="13"/>
  <c r="G1149" i="13"/>
  <c r="G1152" i="13"/>
  <c r="G1188" i="13"/>
  <c r="G1191" i="13"/>
  <c r="H1123" i="13"/>
  <c r="H1124" i="13" s="1"/>
  <c r="H1126" i="13" s="1"/>
  <c r="G1130" i="13"/>
  <c r="G1133" i="13"/>
  <c r="H1162" i="13"/>
  <c r="H1163" i="13" s="1"/>
  <c r="H1165" i="13" s="1"/>
  <c r="G1169" i="13"/>
  <c r="G1172" i="13"/>
  <c r="H1084" i="13"/>
  <c r="I1084" i="13" s="1"/>
  <c r="G1095" i="13"/>
  <c r="G1092" i="13"/>
  <c r="H1004" i="13"/>
  <c r="G1011" i="13"/>
  <c r="G1014" i="13"/>
  <c r="H821" i="13"/>
  <c r="H822" i="13" s="1"/>
  <c r="H824" i="13" s="1"/>
  <c r="G831" i="13"/>
  <c r="G828" i="13"/>
  <c r="O1358" i="13"/>
  <c r="P1355" i="13"/>
  <c r="P1357" i="13" s="1"/>
  <c r="Q1354" i="13"/>
  <c r="Q1355" i="13" s="1"/>
  <c r="Q1357" i="13" s="1"/>
  <c r="H905" i="13"/>
  <c r="H906" i="13" s="1"/>
  <c r="H908" i="13" s="1"/>
  <c r="G915" i="13"/>
  <c r="G912" i="13"/>
  <c r="H1043" i="13"/>
  <c r="H1044" i="13" s="1"/>
  <c r="H1046" i="13" s="1"/>
  <c r="G1053" i="13"/>
  <c r="G1050" i="13"/>
  <c r="G973" i="13"/>
  <c r="G970" i="13"/>
  <c r="H924" i="13"/>
  <c r="H925" i="13" s="1"/>
  <c r="H927" i="13" s="1"/>
  <c r="G931" i="13"/>
  <c r="G934" i="13"/>
  <c r="H982" i="13"/>
  <c r="H983" i="13" s="1"/>
  <c r="H985" i="13" s="1"/>
  <c r="G989" i="13"/>
  <c r="G992" i="13"/>
  <c r="H776" i="13"/>
  <c r="I776" i="13" s="1"/>
  <c r="G783" i="13"/>
  <c r="H883" i="13"/>
  <c r="H884" i="13" s="1"/>
  <c r="H886" i="13" s="1"/>
  <c r="G890" i="13"/>
  <c r="G893" i="13"/>
  <c r="H713" i="13"/>
  <c r="I713" i="13" s="1"/>
  <c r="I723" i="13" s="1"/>
  <c r="G720" i="13"/>
  <c r="D8" i="13"/>
  <c r="D10" i="13" s="1"/>
  <c r="H460" i="13"/>
  <c r="H461" i="13" s="1"/>
  <c r="H463" i="13" s="1"/>
  <c r="G468" i="13"/>
  <c r="G471" i="13"/>
  <c r="H67" i="13"/>
  <c r="H68" i="13" s="1"/>
  <c r="H70" i="13" s="1"/>
  <c r="G81" i="13"/>
  <c r="H860" i="13"/>
  <c r="G872" i="13"/>
  <c r="G868" i="13"/>
  <c r="D367" i="13"/>
  <c r="D369" i="13" s="1"/>
  <c r="G626" i="13"/>
  <c r="G619" i="13"/>
  <c r="H685" i="13"/>
  <c r="H686" i="13" s="1"/>
  <c r="H688" i="13" s="1"/>
  <c r="G697" i="13"/>
  <c r="G693" i="13"/>
  <c r="H524" i="13"/>
  <c r="H539" i="13" s="1"/>
  <c r="H540" i="13" s="1"/>
  <c r="G532" i="13"/>
  <c r="D388" i="13"/>
  <c r="D390" i="13" s="1"/>
  <c r="G1402" i="13"/>
  <c r="G1405" i="13"/>
  <c r="M1402" i="13"/>
  <c r="M1405" i="13"/>
  <c r="H1402" i="13"/>
  <c r="H1405" i="13"/>
  <c r="D482" i="13"/>
  <c r="D484" i="13" s="1"/>
  <c r="D589" i="13"/>
  <c r="D591" i="13" s="1"/>
  <c r="D1232" i="13"/>
  <c r="D1234" i="13" s="1"/>
  <c r="D1105" i="13"/>
  <c r="D1107" i="13" s="1"/>
  <c r="D297" i="13"/>
  <c r="D299" i="13" s="1"/>
  <c r="D525" i="13"/>
  <c r="D527" i="13" s="1"/>
  <c r="D983" i="13"/>
  <c r="D985" i="13" s="1"/>
  <c r="D164" i="13"/>
  <c r="D166" i="13" s="1"/>
  <c r="D1063" i="13"/>
  <c r="D1065" i="13" s="1"/>
  <c r="D569" i="13"/>
  <c r="D571" i="13" s="1"/>
  <c r="D797" i="13"/>
  <c r="D799" i="13" s="1"/>
  <c r="D1336" i="13"/>
  <c r="D1338" i="13" s="1"/>
  <c r="D777" i="13"/>
  <c r="D779" i="13" s="1"/>
  <c r="D114" i="13"/>
  <c r="D116" i="13" s="1"/>
  <c r="D1025" i="13"/>
  <c r="D1027" i="13" s="1"/>
  <c r="G648" i="13"/>
  <c r="G651" i="13"/>
  <c r="D925" i="13"/>
  <c r="D927" i="13" s="1"/>
  <c r="D277" i="13"/>
  <c r="D279" i="13" s="1"/>
  <c r="D1182" i="13"/>
  <c r="D1184" i="13" s="1"/>
  <c r="D1185" i="13" s="1"/>
  <c r="D756" i="13"/>
  <c r="D758" i="13" s="1"/>
  <c r="D234" i="13"/>
  <c r="D236" i="13" s="1"/>
  <c r="D734" i="13"/>
  <c r="D736" i="13" s="1"/>
  <c r="D550" i="13"/>
  <c r="D552" i="13" s="1"/>
  <c r="D505" i="13"/>
  <c r="D507" i="13" s="1"/>
  <c r="D638" i="13"/>
  <c r="D640" i="13" s="1"/>
  <c r="G600" i="13"/>
  <c r="E93" i="13"/>
  <c r="E95" i="13" s="1"/>
  <c r="D686" i="13"/>
  <c r="D688" i="13" s="1"/>
  <c r="D461" i="13"/>
  <c r="D463" i="13" s="1"/>
  <c r="D612" i="13"/>
  <c r="D614" i="13" s="1"/>
  <c r="D944" i="13"/>
  <c r="D946" i="13" s="1"/>
  <c r="D947" i="13" s="1"/>
  <c r="D68" i="13"/>
  <c r="D70" i="13" s="1"/>
  <c r="D1251" i="13"/>
  <c r="D1253" i="13" s="1"/>
  <c r="D1254" i="13" s="1"/>
  <c r="H1395" i="13"/>
  <c r="H1397" i="13" s="1"/>
  <c r="D906" i="13"/>
  <c r="D908" i="13" s="1"/>
  <c r="D441" i="13"/>
  <c r="D443" i="13" s="1"/>
  <c r="D861" i="13"/>
  <c r="D863" i="13" s="1"/>
  <c r="M1395" i="13"/>
  <c r="M1397" i="13" s="1"/>
  <c r="D343" i="13"/>
  <c r="D345" i="13" s="1"/>
  <c r="E320" i="13"/>
  <c r="F1124" i="13"/>
  <c r="F1126" i="13" s="1"/>
  <c r="J1395" i="13"/>
  <c r="J1397" i="13" s="1"/>
  <c r="E861" i="13"/>
  <c r="E863" i="13" s="1"/>
  <c r="M1271" i="13"/>
  <c r="E550" i="13"/>
  <c r="E552" i="13" s="1"/>
  <c r="D1292" i="13"/>
  <c r="D1294" i="13" s="1"/>
  <c r="D1202" i="13"/>
  <c r="D1204" i="13" s="1"/>
  <c r="C712" i="13"/>
  <c r="C714" i="13" s="1"/>
  <c r="C716" i="13" s="1"/>
  <c r="D184" i="13"/>
  <c r="D186" i="13" s="1"/>
  <c r="E686" i="13"/>
  <c r="E688" i="13" s="1"/>
  <c r="E1271" i="13"/>
  <c r="E1273" i="13" s="1"/>
  <c r="E1275" i="13" s="1"/>
  <c r="D1003" i="13"/>
  <c r="D1005" i="13" s="1"/>
  <c r="D1007" i="13" s="1"/>
  <c r="F1003" i="13"/>
  <c r="F1005" i="13" s="1"/>
  <c r="F1007" i="13" s="1"/>
  <c r="G1182" i="13"/>
  <c r="G1184" i="13" s="1"/>
  <c r="I1271" i="13"/>
  <c r="D414" i="13"/>
  <c r="D416" i="13" s="1"/>
  <c r="D964" i="13"/>
  <c r="D966" i="13" s="1"/>
  <c r="E163" i="13"/>
  <c r="D712" i="13"/>
  <c r="D714" i="13" s="1"/>
  <c r="D716" i="13" s="1"/>
  <c r="E1003" i="13"/>
  <c r="E1005" i="13" s="1"/>
  <c r="E1007" i="13" s="1"/>
  <c r="H1271" i="13"/>
  <c r="G1003" i="13"/>
  <c r="G1005" i="13" s="1"/>
  <c r="G1007" i="13" s="1"/>
  <c r="K1271" i="13"/>
  <c r="C820" i="13"/>
  <c r="C822" i="13" s="1"/>
  <c r="C824" i="13" s="1"/>
  <c r="K1395" i="13"/>
  <c r="K1397" i="13" s="1"/>
  <c r="E525" i="13"/>
  <c r="E527" i="13" s="1"/>
  <c r="E612" i="13"/>
  <c r="E614" i="13" s="1"/>
  <c r="E1232" i="13"/>
  <c r="E1234" i="13" s="1"/>
  <c r="L1271" i="13"/>
  <c r="F612" i="13"/>
  <c r="F614" i="13" s="1"/>
  <c r="F1232" i="13"/>
  <c r="F1234" i="13" s="1"/>
  <c r="E233" i="13"/>
  <c r="E247" i="13" s="1"/>
  <c r="E248" i="13" s="1"/>
  <c r="E1124" i="13"/>
  <c r="E1126" i="13" s="1"/>
  <c r="H963" i="13"/>
  <c r="G964" i="13"/>
  <c r="G966" i="13" s="1"/>
  <c r="H588" i="13"/>
  <c r="G589" i="13"/>
  <c r="G591" i="13" s="1"/>
  <c r="F589" i="13"/>
  <c r="F591" i="13" s="1"/>
  <c r="E820" i="13"/>
  <c r="E822" i="13" s="1"/>
  <c r="E824" i="13" s="1"/>
  <c r="D1315" i="13"/>
  <c r="D1317" i="13" s="1"/>
  <c r="C320" i="13"/>
  <c r="C322" i="13" s="1"/>
  <c r="C324" i="13" s="1"/>
  <c r="F820" i="13"/>
  <c r="F822" i="13" s="1"/>
  <c r="F824" i="13" s="1"/>
  <c r="E461" i="13"/>
  <c r="E463" i="13" s="1"/>
  <c r="I1003" i="13"/>
  <c r="E1063" i="13"/>
  <c r="E1065" i="13" s="1"/>
  <c r="E1182" i="13"/>
  <c r="E1184" i="13" s="1"/>
  <c r="H1181" i="13"/>
  <c r="J1003" i="13"/>
  <c r="D663" i="13"/>
  <c r="D665" i="13" s="1"/>
  <c r="E1395" i="13"/>
  <c r="E1397" i="13" s="1"/>
  <c r="D101" i="13"/>
  <c r="D320" i="13"/>
  <c r="D322" i="13" s="1"/>
  <c r="D324" i="13" s="1"/>
  <c r="E638" i="13"/>
  <c r="E640" i="13" s="1"/>
  <c r="E1251" i="13"/>
  <c r="E1253" i="13" s="1"/>
  <c r="M1003" i="13"/>
  <c r="F1251" i="13"/>
  <c r="F1253" i="13" s="1"/>
  <c r="E906" i="13"/>
  <c r="E908" i="13" s="1"/>
  <c r="E388" i="13"/>
  <c r="E390" i="13" s="1"/>
  <c r="F550" i="13"/>
  <c r="F552" i="13" s="1"/>
  <c r="E1025" i="13"/>
  <c r="E1027" i="13" s="1"/>
  <c r="G1395" i="13"/>
  <c r="G1397" i="13" s="1"/>
  <c r="E183" i="13"/>
  <c r="E184" i="13" s="1"/>
  <c r="E186" i="13" s="1"/>
  <c r="F461" i="13"/>
  <c r="F463" i="13" s="1"/>
  <c r="G86" i="13"/>
  <c r="D130" i="13"/>
  <c r="E113" i="13"/>
  <c r="F113" i="13" s="1"/>
  <c r="F114" i="13" s="1"/>
  <c r="F116" i="13" s="1"/>
  <c r="E141" i="13"/>
  <c r="F481" i="13"/>
  <c r="G481" i="13" s="1"/>
  <c r="G489" i="13" s="1"/>
  <c r="E482" i="13"/>
  <c r="E484" i="13" s="1"/>
  <c r="D511" i="13"/>
  <c r="D514" i="13"/>
  <c r="E1105" i="13"/>
  <c r="E1107" i="13" s="1"/>
  <c r="E1336" i="13"/>
  <c r="E1338" i="13" s="1"/>
  <c r="E504" i="13"/>
  <c r="E511" i="13" s="1"/>
  <c r="F1105" i="13"/>
  <c r="F1107" i="13" s="1"/>
  <c r="D38" i="13"/>
  <c r="D40" i="13" s="1"/>
  <c r="E589" i="13"/>
  <c r="E591" i="13" s="1"/>
  <c r="E777" i="13"/>
  <c r="E779" i="13" s="1"/>
  <c r="G861" i="13"/>
  <c r="G863" i="13" s="1"/>
  <c r="F983" i="13"/>
  <c r="F985" i="13" s="1"/>
  <c r="C1395" i="13"/>
  <c r="C1397" i="13" s="1"/>
  <c r="D1395" i="13"/>
  <c r="D1397" i="13" s="1"/>
  <c r="F277" i="13"/>
  <c r="F279" i="13" s="1"/>
  <c r="E342" i="13"/>
  <c r="E353" i="13" s="1"/>
  <c r="D356" i="13"/>
  <c r="G983" i="13"/>
  <c r="G985" i="13" s="1"/>
  <c r="G461" i="13"/>
  <c r="G463" i="13" s="1"/>
  <c r="F906" i="13"/>
  <c r="F908" i="13" s="1"/>
  <c r="D820" i="13"/>
  <c r="D822" i="13" s="1"/>
  <c r="D824" i="13" s="1"/>
  <c r="G906" i="13"/>
  <c r="G908" i="13" s="1"/>
  <c r="C1003" i="13"/>
  <c r="C1005" i="13" s="1"/>
  <c r="C1007" i="13" s="1"/>
  <c r="E1202" i="13"/>
  <c r="E1204" i="13" s="1"/>
  <c r="I1395" i="13"/>
  <c r="I1397" i="13" s="1"/>
  <c r="E983" i="13"/>
  <c r="E985" i="13" s="1"/>
  <c r="J1271" i="13"/>
  <c r="D142" i="13"/>
  <c r="D144" i="13" s="1"/>
  <c r="E712" i="13"/>
  <c r="E714" i="13" s="1"/>
  <c r="E716" i="13" s="1"/>
  <c r="E1292" i="13"/>
  <c r="E1294" i="13" s="1"/>
  <c r="F712" i="13"/>
  <c r="F714" i="13" s="1"/>
  <c r="F716" i="13" s="1"/>
  <c r="E797" i="13"/>
  <c r="E799" i="13" s="1"/>
  <c r="F861" i="13"/>
  <c r="F863" i="13" s="1"/>
  <c r="K1003" i="13"/>
  <c r="F686" i="13"/>
  <c r="F688" i="13" s="1"/>
  <c r="G712" i="13"/>
  <c r="G714" i="13" s="1"/>
  <c r="G716" i="13" s="1"/>
  <c r="D1085" i="13"/>
  <c r="D1087" i="13" s="1"/>
  <c r="C1271" i="13"/>
  <c r="C1273" i="13" s="1"/>
  <c r="C1275" i="13" s="1"/>
  <c r="G686" i="13"/>
  <c r="G688" i="13" s="1"/>
  <c r="E1085" i="13"/>
  <c r="E1087" i="13" s="1"/>
  <c r="D1271" i="13"/>
  <c r="D1273" i="13" s="1"/>
  <c r="D1275" i="13" s="1"/>
  <c r="D23" i="13"/>
  <c r="D28" i="13" s="1"/>
  <c r="D15" i="13"/>
  <c r="D20" i="13"/>
  <c r="D27" i="13" s="1"/>
  <c r="E7" i="13"/>
  <c r="H651" i="13"/>
  <c r="I637" i="13"/>
  <c r="H648" i="13"/>
  <c r="H638" i="13"/>
  <c r="H640" i="13" s="1"/>
  <c r="F92" i="13"/>
  <c r="G92" i="13" s="1"/>
  <c r="E101" i="13"/>
  <c r="F638" i="13"/>
  <c r="F640" i="13" s="1"/>
  <c r="G1201" i="13"/>
  <c r="G1216" i="13" s="1"/>
  <c r="F1202" i="13"/>
  <c r="F1204" i="13" s="1"/>
  <c r="G375" i="13"/>
  <c r="G377" i="13"/>
  <c r="H366" i="13"/>
  <c r="H367" i="13" s="1"/>
  <c r="H369" i="13" s="1"/>
  <c r="G440" i="13"/>
  <c r="F441" i="13"/>
  <c r="F443" i="13" s="1"/>
  <c r="F37" i="13"/>
  <c r="E38" i="13"/>
  <c r="E40" i="13" s="1"/>
  <c r="E68" i="13"/>
  <c r="E70" i="13" s="1"/>
  <c r="F68" i="13"/>
  <c r="F70" i="13" s="1"/>
  <c r="G296" i="13"/>
  <c r="F297" i="13"/>
  <c r="F299" i="13" s="1"/>
  <c r="E210" i="13"/>
  <c r="D211" i="13"/>
  <c r="D213" i="13" s="1"/>
  <c r="G68" i="13"/>
  <c r="G70" i="13" s="1"/>
  <c r="G367" i="13"/>
  <c r="G369" i="13" s="1"/>
  <c r="E297" i="13"/>
  <c r="E299" i="13" s="1"/>
  <c r="D247" i="13"/>
  <c r="D248" i="13" s="1"/>
  <c r="F525" i="13"/>
  <c r="F527" i="13" s="1"/>
  <c r="F402" i="13"/>
  <c r="F398" i="13"/>
  <c r="G387" i="13"/>
  <c r="E277" i="13"/>
  <c r="E279" i="13" s="1"/>
  <c r="G276" i="13"/>
  <c r="F884" i="13"/>
  <c r="F886" i="13" s="1"/>
  <c r="F388" i="13"/>
  <c r="F390" i="13" s="1"/>
  <c r="H568" i="13"/>
  <c r="G569" i="13"/>
  <c r="G571" i="13" s="1"/>
  <c r="D93" i="13"/>
  <c r="D95" i="13" s="1"/>
  <c r="E321" i="13"/>
  <c r="E663" i="13"/>
  <c r="E665" i="13" s="1"/>
  <c r="F662" i="13"/>
  <c r="G662" i="13" s="1"/>
  <c r="D121" i="13"/>
  <c r="D122" i="13" s="1"/>
  <c r="G638" i="13"/>
  <c r="G640" i="13" s="1"/>
  <c r="F840" i="13"/>
  <c r="E841" i="13"/>
  <c r="E843" i="13" s="1"/>
  <c r="F755" i="13"/>
  <c r="E756" i="13"/>
  <c r="E758" i="13" s="1"/>
  <c r="G1062" i="13"/>
  <c r="F1063" i="13"/>
  <c r="F1065" i="13" s="1"/>
  <c r="G884" i="13"/>
  <c r="G886" i="13" s="1"/>
  <c r="F413" i="13"/>
  <c r="E414" i="13"/>
  <c r="E416" i="13" s="1"/>
  <c r="E569" i="13"/>
  <c r="E571" i="13" s="1"/>
  <c r="F925" i="13"/>
  <c r="F927" i="13" s="1"/>
  <c r="F569" i="13"/>
  <c r="F571" i="13" s="1"/>
  <c r="G925" i="13"/>
  <c r="G927" i="13" s="1"/>
  <c r="E441" i="13"/>
  <c r="E443" i="13" s="1"/>
  <c r="H549" i="13"/>
  <c r="H550" i="13" s="1"/>
  <c r="H552" i="13" s="1"/>
  <c r="G559" i="13"/>
  <c r="G550" i="13"/>
  <c r="G552" i="13" s="1"/>
  <c r="G1143" i="13"/>
  <c r="G1145" i="13" s="1"/>
  <c r="H1142" i="13"/>
  <c r="G1105" i="13"/>
  <c r="G1107" i="13" s="1"/>
  <c r="H1104" i="13"/>
  <c r="F733" i="13"/>
  <c r="E734" i="13"/>
  <c r="E736" i="13" s="1"/>
  <c r="F944" i="13"/>
  <c r="F946" i="13" s="1"/>
  <c r="G943" i="13"/>
  <c r="E1163" i="13"/>
  <c r="E1165" i="13" s="1"/>
  <c r="G612" i="13"/>
  <c r="G614" i="13" s="1"/>
  <c r="H611" i="13"/>
  <c r="H626" i="13" s="1"/>
  <c r="E367" i="13"/>
  <c r="E369" i="13" s="1"/>
  <c r="F367" i="13"/>
  <c r="F369" i="13" s="1"/>
  <c r="D1044" i="13"/>
  <c r="D1046" i="13" s="1"/>
  <c r="H1291" i="13"/>
  <c r="H1305" i="13" s="1"/>
  <c r="G1292" i="13"/>
  <c r="G1294" i="13" s="1"/>
  <c r="E925" i="13"/>
  <c r="E927" i="13" s="1"/>
  <c r="F1292" i="13"/>
  <c r="F1294" i="13" s="1"/>
  <c r="G525" i="13"/>
  <c r="G527" i="13" s="1"/>
  <c r="G1336" i="13"/>
  <c r="G1338" i="13" s="1"/>
  <c r="H1335" i="13"/>
  <c r="D353" i="13"/>
  <c r="F777" i="13"/>
  <c r="F779" i="13" s="1"/>
  <c r="G777" i="13"/>
  <c r="G779" i="13" s="1"/>
  <c r="D841" i="13"/>
  <c r="D843" i="13" s="1"/>
  <c r="D884" i="13"/>
  <c r="D886" i="13" s="1"/>
  <c r="F796" i="13"/>
  <c r="G796" i="13" s="1"/>
  <c r="E884" i="13"/>
  <c r="E886" i="13" s="1"/>
  <c r="G1024" i="13"/>
  <c r="F1025" i="13"/>
  <c r="F1027" i="13" s="1"/>
  <c r="E1044" i="13"/>
  <c r="E1046" i="13" s="1"/>
  <c r="G1085" i="13"/>
  <c r="G1087" i="13" s="1"/>
  <c r="F1163" i="13"/>
  <c r="F1165" i="13" s="1"/>
  <c r="G1251" i="13"/>
  <c r="G1253" i="13" s="1"/>
  <c r="G1163" i="13"/>
  <c r="G1165" i="13" s="1"/>
  <c r="E944" i="13"/>
  <c r="E946" i="13" s="1"/>
  <c r="F1085" i="13"/>
  <c r="F1087" i="13" s="1"/>
  <c r="G822" i="13"/>
  <c r="G824" i="13" s="1"/>
  <c r="E964" i="13"/>
  <c r="E966" i="13" s="1"/>
  <c r="G1044" i="13"/>
  <c r="G1046" i="13" s="1"/>
  <c r="F1395" i="13"/>
  <c r="F1397" i="13" s="1"/>
  <c r="F964" i="13"/>
  <c r="F966" i="13" s="1"/>
  <c r="H1231" i="13"/>
  <c r="G1232" i="13"/>
  <c r="G1234" i="13" s="1"/>
  <c r="E1315" i="13"/>
  <c r="E1317" i="13" s="1"/>
  <c r="G1271" i="13"/>
  <c r="G1273" i="13" s="1"/>
  <c r="G1275" i="13" s="1"/>
  <c r="F1315" i="13"/>
  <c r="F1317" i="13" s="1"/>
  <c r="F1044" i="13"/>
  <c r="F1046" i="13" s="1"/>
  <c r="D1163" i="13"/>
  <c r="D1165" i="13" s="1"/>
  <c r="G1315" i="13"/>
  <c r="G1317" i="13" s="1"/>
  <c r="F1336" i="13"/>
  <c r="F1338" i="13" s="1"/>
  <c r="L1003" i="13"/>
  <c r="D1124" i="13"/>
  <c r="D1126" i="13" s="1"/>
  <c r="F1271" i="13"/>
  <c r="F1273" i="13" s="1"/>
  <c r="F1275" i="13" s="1"/>
  <c r="F1182" i="13"/>
  <c r="F1184" i="13" s="1"/>
  <c r="H1003" i="13"/>
  <c r="G1124" i="13"/>
  <c r="G1126" i="13" s="1"/>
  <c r="L1395" i="13"/>
  <c r="L1397" i="13" s="1"/>
  <c r="P25" i="20" l="1"/>
  <c r="X44" i="20"/>
  <c r="I568" i="13"/>
  <c r="I569" i="13" s="1"/>
  <c r="I571" i="13" s="1"/>
  <c r="H575" i="13"/>
  <c r="H576" i="13" s="1"/>
  <c r="H578" i="13"/>
  <c r="H579" i="13" s="1"/>
  <c r="I1335" i="13"/>
  <c r="I1336" i="13" s="1"/>
  <c r="I1338" i="13" s="1"/>
  <c r="H1342" i="13"/>
  <c r="H1343" i="13" s="1"/>
  <c r="H1345" i="13"/>
  <c r="H1346" i="13" s="1"/>
  <c r="H1273" i="13"/>
  <c r="H1275" i="13" s="1"/>
  <c r="H1306" i="13"/>
  <c r="I1291" i="13"/>
  <c r="J1291" i="13" s="1"/>
  <c r="H1300" i="13"/>
  <c r="H1301" i="13" s="1"/>
  <c r="I1314" i="13"/>
  <c r="H1326" i="13"/>
  <c r="H1327" i="13" s="1"/>
  <c r="H1322" i="13"/>
  <c r="H1323" i="13" s="1"/>
  <c r="I1250" i="13"/>
  <c r="H1257" i="13"/>
  <c r="H1258" i="13" s="1"/>
  <c r="H1260" i="13"/>
  <c r="H1261" i="13" s="1"/>
  <c r="I1272" i="13"/>
  <c r="H1279" i="13"/>
  <c r="H1280" i="13" s="1"/>
  <c r="H1282" i="13"/>
  <c r="H1283" i="13" s="1"/>
  <c r="H1238" i="13"/>
  <c r="H1239" i="13" s="1"/>
  <c r="H1241" i="13"/>
  <c r="H1242" i="13" s="1"/>
  <c r="H1111" i="13"/>
  <c r="H1112" i="13" s="1"/>
  <c r="H1114" i="13"/>
  <c r="H1115" i="13" s="1"/>
  <c r="H1149" i="13"/>
  <c r="H1150" i="13" s="1"/>
  <c r="H1152" i="13"/>
  <c r="H1153" i="13" s="1"/>
  <c r="H1182" i="13"/>
  <c r="H1184" i="13" s="1"/>
  <c r="H1188" i="13"/>
  <c r="H1189" i="13" s="1"/>
  <c r="H1191" i="13"/>
  <c r="H1192" i="13" s="1"/>
  <c r="H1085" i="13"/>
  <c r="H1087" i="13" s="1"/>
  <c r="I1123" i="13"/>
  <c r="H1133" i="13"/>
  <c r="H1134" i="13" s="1"/>
  <c r="H1130" i="13"/>
  <c r="H1131" i="13" s="1"/>
  <c r="H1005" i="13"/>
  <c r="H1007" i="13" s="1"/>
  <c r="I1162" i="13"/>
  <c r="H1169" i="13"/>
  <c r="H1170" i="13" s="1"/>
  <c r="H1172" i="13"/>
  <c r="H1173" i="13" s="1"/>
  <c r="G1069" i="13"/>
  <c r="G1072" i="13"/>
  <c r="I1095" i="13"/>
  <c r="I1092" i="13"/>
  <c r="H1095" i="13"/>
  <c r="H1096" i="13" s="1"/>
  <c r="H1092" i="13"/>
  <c r="H1093" i="13" s="1"/>
  <c r="G1034" i="13"/>
  <c r="G1031" i="13"/>
  <c r="I1004" i="13"/>
  <c r="H1011" i="13"/>
  <c r="H1012" i="13" s="1"/>
  <c r="H1014" i="13"/>
  <c r="H1015" i="13" s="1"/>
  <c r="I821" i="13"/>
  <c r="H828" i="13"/>
  <c r="H829" i="13" s="1"/>
  <c r="H831" i="13"/>
  <c r="H832" i="13" s="1"/>
  <c r="I1043" i="13"/>
  <c r="I1050" i="13" s="1"/>
  <c r="P1358" i="13"/>
  <c r="Q1358" i="13" s="1"/>
  <c r="I905" i="13"/>
  <c r="H912" i="13"/>
  <c r="H913" i="13" s="1"/>
  <c r="H915" i="13"/>
  <c r="H916" i="13" s="1"/>
  <c r="H1053" i="13"/>
  <c r="H1054" i="13" s="1"/>
  <c r="H1050" i="13"/>
  <c r="H1051" i="13" s="1"/>
  <c r="I963" i="13"/>
  <c r="I964" i="13" s="1"/>
  <c r="I966" i="13" s="1"/>
  <c r="H970" i="13"/>
  <c r="H971" i="13" s="1"/>
  <c r="H973" i="13"/>
  <c r="H974" i="13" s="1"/>
  <c r="P53" i="20"/>
  <c r="H777" i="13"/>
  <c r="H779" i="13" s="1"/>
  <c r="X53" i="20"/>
  <c r="I924" i="13"/>
  <c r="H931" i="13"/>
  <c r="H932" i="13" s="1"/>
  <c r="H934" i="13"/>
  <c r="H935" i="13" s="1"/>
  <c r="H714" i="13"/>
  <c r="H716" i="13" s="1"/>
  <c r="I982" i="13"/>
  <c r="H989" i="13"/>
  <c r="H990" i="13" s="1"/>
  <c r="H992" i="13"/>
  <c r="H993" i="13" s="1"/>
  <c r="I783" i="13"/>
  <c r="I786" i="13"/>
  <c r="H783" i="13"/>
  <c r="H784" i="13" s="1"/>
  <c r="H786" i="13"/>
  <c r="H787" i="13" s="1"/>
  <c r="I883" i="13"/>
  <c r="H893" i="13"/>
  <c r="H894" i="13" s="1"/>
  <c r="H890" i="13"/>
  <c r="H891" i="13" s="1"/>
  <c r="G805" i="13"/>
  <c r="G809" i="13"/>
  <c r="H720" i="13"/>
  <c r="H721" i="13" s="1"/>
  <c r="H723" i="13"/>
  <c r="H724" i="13" s="1"/>
  <c r="J713" i="13"/>
  <c r="J723" i="13" s="1"/>
  <c r="I720" i="13"/>
  <c r="H649" i="13"/>
  <c r="H652" i="13"/>
  <c r="I860" i="13"/>
  <c r="J860" i="13" s="1"/>
  <c r="H872" i="13"/>
  <c r="H873" i="13" s="1"/>
  <c r="H868" i="13"/>
  <c r="H869" i="13" s="1"/>
  <c r="G951" i="13"/>
  <c r="G954" i="13"/>
  <c r="I588" i="13"/>
  <c r="I600" i="13" s="1"/>
  <c r="H600" i="13"/>
  <c r="H601" i="13" s="1"/>
  <c r="H596" i="13"/>
  <c r="H597" i="13" s="1"/>
  <c r="I460" i="13"/>
  <c r="I471" i="13" s="1"/>
  <c r="H627" i="13"/>
  <c r="H525" i="13"/>
  <c r="H527" i="13" s="1"/>
  <c r="G447" i="13"/>
  <c r="G450" i="13"/>
  <c r="I67" i="13"/>
  <c r="I68" i="13" s="1"/>
  <c r="I70" i="13" s="1"/>
  <c r="H80" i="13"/>
  <c r="H82" i="13" s="1"/>
  <c r="I611" i="13"/>
  <c r="H622" i="13"/>
  <c r="H623" i="13" s="1"/>
  <c r="H81" i="13"/>
  <c r="H83" i="13" s="1"/>
  <c r="H471" i="13"/>
  <c r="H472" i="13" s="1"/>
  <c r="H468" i="13"/>
  <c r="H469" i="13" s="1"/>
  <c r="G398" i="13"/>
  <c r="G402" i="13"/>
  <c r="H861" i="13"/>
  <c r="H863" i="13" s="1"/>
  <c r="H370" i="13"/>
  <c r="H662" i="13"/>
  <c r="I685" i="13"/>
  <c r="H697" i="13"/>
  <c r="H698" i="13" s="1"/>
  <c r="H693" i="13"/>
  <c r="H694" i="13" s="1"/>
  <c r="I524" i="13"/>
  <c r="I539" i="13" s="1"/>
  <c r="I540" i="13" s="1"/>
  <c r="H532" i="13"/>
  <c r="H533" i="13" s="1"/>
  <c r="H1201" i="13"/>
  <c r="I1201" i="13" s="1"/>
  <c r="G1212" i="13"/>
  <c r="M1403" i="13"/>
  <c r="M1406" i="13"/>
  <c r="F1254" i="13"/>
  <c r="H1254" i="13" s="1"/>
  <c r="E1254" i="13"/>
  <c r="H464" i="13"/>
  <c r="H71" i="13"/>
  <c r="E322" i="13"/>
  <c r="E324" i="13" s="1"/>
  <c r="F947" i="13"/>
  <c r="E947" i="13"/>
  <c r="H481" i="13"/>
  <c r="I481" i="13" s="1"/>
  <c r="G493" i="13"/>
  <c r="H964" i="13"/>
  <c r="H966" i="13" s="1"/>
  <c r="E121" i="13"/>
  <c r="E122" i="13" s="1"/>
  <c r="E130" i="13"/>
  <c r="H589" i="13"/>
  <c r="H591" i="13" s="1"/>
  <c r="F482" i="13"/>
  <c r="F484" i="13" s="1"/>
  <c r="E114" i="13"/>
  <c r="E116" i="13" s="1"/>
  <c r="F101" i="13"/>
  <c r="E514" i="13"/>
  <c r="I714" i="13"/>
  <c r="I716" i="13" s="1"/>
  <c r="F1185" i="13"/>
  <c r="E356" i="13"/>
  <c r="F342" i="13"/>
  <c r="F353" i="13" s="1"/>
  <c r="H1024" i="13"/>
  <c r="G1025" i="13"/>
  <c r="G1027" i="13" s="1"/>
  <c r="E343" i="13"/>
  <c r="E345" i="13" s="1"/>
  <c r="I1181" i="13"/>
  <c r="F163" i="13"/>
  <c r="F233" i="13"/>
  <c r="F234" i="13" s="1"/>
  <c r="F236" i="13" s="1"/>
  <c r="E164" i="13"/>
  <c r="E166" i="13" s="1"/>
  <c r="H909" i="13"/>
  <c r="E234" i="13"/>
  <c r="E236" i="13" s="1"/>
  <c r="E242" i="13"/>
  <c r="E243" i="13" s="1"/>
  <c r="E1185" i="13"/>
  <c r="H928" i="13"/>
  <c r="F93" i="13"/>
  <c r="F95" i="13" s="1"/>
  <c r="F141" i="13"/>
  <c r="F142" i="13" s="1"/>
  <c r="F144" i="13" s="1"/>
  <c r="H612" i="13"/>
  <c r="H614" i="13" s="1"/>
  <c r="E142" i="13"/>
  <c r="E144" i="13" s="1"/>
  <c r="F183" i="13"/>
  <c r="E191" i="13"/>
  <c r="E192" i="13" s="1"/>
  <c r="H553" i="13"/>
  <c r="G482" i="13"/>
  <c r="G484" i="13" s="1"/>
  <c r="H641" i="13"/>
  <c r="H1318" i="13"/>
  <c r="F504" i="13"/>
  <c r="E505" i="13"/>
  <c r="E507" i="13" s="1"/>
  <c r="G1202" i="13"/>
  <c r="G1204" i="13" s="1"/>
  <c r="G101" i="13"/>
  <c r="H86" i="13"/>
  <c r="H986" i="13"/>
  <c r="H689" i="13"/>
  <c r="F841" i="13"/>
  <c r="F843" i="13" s="1"/>
  <c r="G840" i="13"/>
  <c r="H440" i="13"/>
  <c r="G441" i="13"/>
  <c r="G443" i="13" s="1"/>
  <c r="H1127" i="13"/>
  <c r="G283" i="13"/>
  <c r="G286" i="13"/>
  <c r="H276" i="13"/>
  <c r="H283" i="13" s="1"/>
  <c r="F130" i="13"/>
  <c r="F121" i="13"/>
  <c r="G113" i="13"/>
  <c r="G125" i="13" s="1"/>
  <c r="E23" i="13"/>
  <c r="E28" i="13" s="1"/>
  <c r="E15" i="13"/>
  <c r="E20" i="13"/>
  <c r="E27" i="13" s="1"/>
  <c r="F7" i="13"/>
  <c r="E8" i="13"/>
  <c r="E10" i="13" s="1"/>
  <c r="I777" i="13"/>
  <c r="I779" i="13" s="1"/>
  <c r="J776" i="13"/>
  <c r="H1047" i="13"/>
  <c r="H569" i="13"/>
  <c r="H571" i="13" s="1"/>
  <c r="F734" i="13"/>
  <c r="F736" i="13" s="1"/>
  <c r="G733" i="13"/>
  <c r="H387" i="13"/>
  <c r="G388" i="13"/>
  <c r="G390" i="13" s="1"/>
  <c r="G308" i="13"/>
  <c r="G304" i="13"/>
  <c r="H296" i="13"/>
  <c r="G297" i="13"/>
  <c r="G299" i="13" s="1"/>
  <c r="F797" i="13"/>
  <c r="F799" i="13" s="1"/>
  <c r="H1336" i="13"/>
  <c r="H1338" i="13" s="1"/>
  <c r="I1104" i="13"/>
  <c r="H1105" i="13"/>
  <c r="H1107" i="13" s="1"/>
  <c r="H1143" i="13"/>
  <c r="H1145" i="13" s="1"/>
  <c r="I1142" i="13"/>
  <c r="F321" i="13"/>
  <c r="G663" i="13"/>
  <c r="G665" i="13" s="1"/>
  <c r="G755" i="13"/>
  <c r="F756" i="13"/>
  <c r="F758" i="13" s="1"/>
  <c r="I549" i="13"/>
  <c r="H559" i="13"/>
  <c r="H560" i="13" s="1"/>
  <c r="H556" i="13"/>
  <c r="H557" i="13" s="1"/>
  <c r="H1292" i="13"/>
  <c r="H1294" i="13" s="1"/>
  <c r="H1232" i="13"/>
  <c r="H1234" i="13" s="1"/>
  <c r="I1231" i="13"/>
  <c r="I1085" i="13"/>
  <c r="I1087" i="13" s="1"/>
  <c r="J1084" i="13"/>
  <c r="G277" i="13"/>
  <c r="G279" i="13" s="1"/>
  <c r="H377" i="13"/>
  <c r="H378" i="13" s="1"/>
  <c r="H375" i="13"/>
  <c r="H376" i="13" s="1"/>
  <c r="I366" i="13"/>
  <c r="I651" i="13"/>
  <c r="J637" i="13"/>
  <c r="I648" i="13"/>
  <c r="I638" i="13"/>
  <c r="I640" i="13" s="1"/>
  <c r="G37" i="13"/>
  <c r="F38" i="13"/>
  <c r="F40" i="13" s="1"/>
  <c r="H943" i="13"/>
  <c r="G944" i="13"/>
  <c r="G946" i="13" s="1"/>
  <c r="H887" i="13"/>
  <c r="H1166" i="13"/>
  <c r="G413" i="13"/>
  <c r="F428" i="13"/>
  <c r="F424" i="13"/>
  <c r="F414" i="13"/>
  <c r="F416" i="13" s="1"/>
  <c r="G797" i="13"/>
  <c r="G799" i="13" s="1"/>
  <c r="H796" i="13"/>
  <c r="F663" i="13"/>
  <c r="F665" i="13" s="1"/>
  <c r="H1062" i="13"/>
  <c r="G1063" i="13"/>
  <c r="G1065" i="13" s="1"/>
  <c r="F210" i="13"/>
  <c r="E211" i="13"/>
  <c r="E213" i="13" s="1"/>
  <c r="G93" i="13"/>
  <c r="G95" i="13" s="1"/>
  <c r="H92" i="13"/>
  <c r="Q25" i="20" l="1"/>
  <c r="P20" i="20"/>
  <c r="H64" i="20"/>
  <c r="Y44" i="20"/>
  <c r="P7" i="20"/>
  <c r="H42" i="20"/>
  <c r="P54" i="20"/>
  <c r="H7" i="20"/>
  <c r="P72" i="20"/>
  <c r="Z44" i="20"/>
  <c r="X15" i="20"/>
  <c r="P32" i="20"/>
  <c r="P61" i="20"/>
  <c r="P35" i="20"/>
  <c r="X32" i="20"/>
  <c r="H32" i="20"/>
  <c r="H35" i="20"/>
  <c r="X29" i="20"/>
  <c r="J568" i="13"/>
  <c r="I575" i="13"/>
  <c r="I576" i="13" s="1"/>
  <c r="I578" i="13"/>
  <c r="I579" i="13" s="1"/>
  <c r="X28" i="20"/>
  <c r="P60" i="20"/>
  <c r="H29" i="20"/>
  <c r="X20" i="20"/>
  <c r="H25" i="20"/>
  <c r="P21" i="20"/>
  <c r="X55" i="20"/>
  <c r="H21" i="20"/>
  <c r="P36" i="20"/>
  <c r="H1276" i="13"/>
  <c r="P74" i="20"/>
  <c r="H74" i="20"/>
  <c r="J1335" i="13"/>
  <c r="I1345" i="13"/>
  <c r="I1346" i="13" s="1"/>
  <c r="I1342" i="13"/>
  <c r="I1343" i="13" s="1"/>
  <c r="I1292" i="13"/>
  <c r="I1294" i="13" s="1"/>
  <c r="H72" i="20"/>
  <c r="J1300" i="13"/>
  <c r="J1305" i="13"/>
  <c r="I1300" i="13"/>
  <c r="I1301" i="13" s="1"/>
  <c r="I1305" i="13"/>
  <c r="I1306" i="13" s="1"/>
  <c r="H71" i="20"/>
  <c r="P71" i="20"/>
  <c r="I1322" i="13"/>
  <c r="I1323" i="13" s="1"/>
  <c r="I1326" i="13"/>
  <c r="I1327" i="13" s="1"/>
  <c r="I1315" i="13"/>
  <c r="I1317" i="13" s="1"/>
  <c r="I1318" i="13" s="1"/>
  <c r="J1314" i="13"/>
  <c r="P70" i="20"/>
  <c r="H70" i="20"/>
  <c r="J1250" i="13"/>
  <c r="I1260" i="13"/>
  <c r="I1261" i="13" s="1"/>
  <c r="I1257" i="13"/>
  <c r="I1258" i="13" s="1"/>
  <c r="I1251" i="13"/>
  <c r="I1253" i="13" s="1"/>
  <c r="I1254" i="13" s="1"/>
  <c r="P69" i="20"/>
  <c r="J1272" i="13"/>
  <c r="I1282" i="13"/>
  <c r="I1283" i="13" s="1"/>
  <c r="I1279" i="13"/>
  <c r="I1280" i="13" s="1"/>
  <c r="I1273" i="13"/>
  <c r="I1275" i="13" s="1"/>
  <c r="H69" i="20"/>
  <c r="P67" i="20"/>
  <c r="I1238" i="13"/>
  <c r="I1239" i="13" s="1"/>
  <c r="I1241" i="13"/>
  <c r="I1242" i="13" s="1"/>
  <c r="H67" i="20"/>
  <c r="I1111" i="13"/>
  <c r="I1112" i="13" s="1"/>
  <c r="I1114" i="13"/>
  <c r="I1115" i="13" s="1"/>
  <c r="P65" i="20"/>
  <c r="H65" i="20"/>
  <c r="H1088" i="13"/>
  <c r="I1149" i="13"/>
  <c r="I1150" i="13" s="1"/>
  <c r="I1152" i="13"/>
  <c r="I1153" i="13" s="1"/>
  <c r="P64" i="20"/>
  <c r="H1185" i="13"/>
  <c r="J1181" i="13"/>
  <c r="K1181" i="13" s="1"/>
  <c r="I1191" i="13"/>
  <c r="I1192" i="13" s="1"/>
  <c r="I1188" i="13"/>
  <c r="I1189" i="13" s="1"/>
  <c r="P62" i="20"/>
  <c r="H62" i="20"/>
  <c r="H1008" i="13"/>
  <c r="H61" i="20"/>
  <c r="I1133" i="13"/>
  <c r="I1134" i="13" s="1"/>
  <c r="I1130" i="13"/>
  <c r="I1131" i="13" s="1"/>
  <c r="I1124" i="13"/>
  <c r="I1126" i="13" s="1"/>
  <c r="I1127" i="13" s="1"/>
  <c r="J1123" i="13"/>
  <c r="H60" i="20"/>
  <c r="J1162" i="13"/>
  <c r="I1169" i="13"/>
  <c r="I1170" i="13" s="1"/>
  <c r="I1172" i="13"/>
  <c r="I1173" i="13" s="1"/>
  <c r="I1163" i="13"/>
  <c r="I1165" i="13" s="1"/>
  <c r="I1166" i="13" s="1"/>
  <c r="H1069" i="13"/>
  <c r="H1070" i="13" s="1"/>
  <c r="H1072" i="13"/>
  <c r="H1073" i="13" s="1"/>
  <c r="J1095" i="13"/>
  <c r="J1092" i="13"/>
  <c r="I1093" i="13"/>
  <c r="H58" i="20"/>
  <c r="I1044" i="13"/>
  <c r="I1046" i="13" s="1"/>
  <c r="I1047" i="13" s="1"/>
  <c r="I1096" i="13"/>
  <c r="P58" i="20"/>
  <c r="I1024" i="13"/>
  <c r="I1025" i="13" s="1"/>
  <c r="I1027" i="13" s="1"/>
  <c r="H1034" i="13"/>
  <c r="H1035" i="13" s="1"/>
  <c r="H1031" i="13"/>
  <c r="H1032" i="13" s="1"/>
  <c r="H52" i="20"/>
  <c r="J1004" i="13"/>
  <c r="I1011" i="13"/>
  <c r="I1012" i="13" s="1"/>
  <c r="I1014" i="13"/>
  <c r="I1015" i="13" s="1"/>
  <c r="P52" i="20"/>
  <c r="I1005" i="13"/>
  <c r="I1007" i="13" s="1"/>
  <c r="J1043" i="13"/>
  <c r="J1050" i="13" s="1"/>
  <c r="I1053" i="13"/>
  <c r="I1054" i="13" s="1"/>
  <c r="P38" i="20"/>
  <c r="H38" i="20"/>
  <c r="J821" i="13"/>
  <c r="I828" i="13"/>
  <c r="I829" i="13" s="1"/>
  <c r="I831" i="13"/>
  <c r="I832" i="13" s="1"/>
  <c r="I822" i="13"/>
  <c r="I824" i="13" s="1"/>
  <c r="X70" i="20"/>
  <c r="X71" i="20"/>
  <c r="X61" i="20"/>
  <c r="X60" i="20"/>
  <c r="P57" i="20"/>
  <c r="H57" i="20"/>
  <c r="I915" i="13"/>
  <c r="I916" i="13" s="1"/>
  <c r="I912" i="13"/>
  <c r="I913" i="13" s="1"/>
  <c r="J905" i="13"/>
  <c r="I906" i="13"/>
  <c r="I908" i="13" s="1"/>
  <c r="I909" i="13" s="1"/>
  <c r="X57" i="20"/>
  <c r="I1051" i="13"/>
  <c r="H55" i="20"/>
  <c r="P55" i="20"/>
  <c r="H780" i="13"/>
  <c r="H54" i="20"/>
  <c r="J963" i="13"/>
  <c r="I970" i="13"/>
  <c r="I971" i="13" s="1"/>
  <c r="I973" i="13"/>
  <c r="I974" i="13" s="1"/>
  <c r="Q53" i="20"/>
  <c r="Y53" i="20"/>
  <c r="G847" i="13"/>
  <c r="G850" i="13"/>
  <c r="P47" i="20"/>
  <c r="H47" i="20"/>
  <c r="J924" i="13"/>
  <c r="I934" i="13"/>
  <c r="I935" i="13" s="1"/>
  <c r="I931" i="13"/>
  <c r="I932" i="13" s="1"/>
  <c r="I925" i="13"/>
  <c r="I927" i="13" s="1"/>
  <c r="I928" i="13" s="1"/>
  <c r="I649" i="13"/>
  <c r="P43" i="20"/>
  <c r="H43" i="20"/>
  <c r="J982" i="13"/>
  <c r="I992" i="13"/>
  <c r="I993" i="13" s="1"/>
  <c r="I989" i="13"/>
  <c r="I990" i="13" s="1"/>
  <c r="I983" i="13"/>
  <c r="I985" i="13" s="1"/>
  <c r="I986" i="13" s="1"/>
  <c r="X47" i="20"/>
  <c r="I784" i="13"/>
  <c r="I787" i="13"/>
  <c r="P42" i="20"/>
  <c r="J783" i="13"/>
  <c r="J786" i="13"/>
  <c r="X43" i="20"/>
  <c r="G762" i="13"/>
  <c r="G767" i="13"/>
  <c r="P39" i="20"/>
  <c r="H39" i="20"/>
  <c r="I890" i="13"/>
  <c r="I891" i="13" s="1"/>
  <c r="I893" i="13"/>
  <c r="I894" i="13" s="1"/>
  <c r="J883" i="13"/>
  <c r="I884" i="13"/>
  <c r="I886" i="13" s="1"/>
  <c r="I887" i="13" s="1"/>
  <c r="X39" i="20"/>
  <c r="I652" i="13"/>
  <c r="H805" i="13"/>
  <c r="H806" i="13" s="1"/>
  <c r="H809" i="13"/>
  <c r="H810" i="13" s="1"/>
  <c r="J714" i="13"/>
  <c r="J716" i="13" s="1"/>
  <c r="I721" i="13"/>
  <c r="H36" i="20"/>
  <c r="I724" i="13"/>
  <c r="K713" i="13"/>
  <c r="K723" i="13" s="1"/>
  <c r="J720" i="13"/>
  <c r="I662" i="13"/>
  <c r="I663" i="13" s="1"/>
  <c r="I665" i="13" s="1"/>
  <c r="H674" i="13"/>
  <c r="H670" i="13"/>
  <c r="P29" i="20"/>
  <c r="I693" i="13"/>
  <c r="I694" i="13" s="1"/>
  <c r="I697" i="13"/>
  <c r="I698" i="13" s="1"/>
  <c r="H28" i="20"/>
  <c r="H27" i="20"/>
  <c r="P27" i="20"/>
  <c r="K860" i="13"/>
  <c r="K861" i="13" s="1"/>
  <c r="K863" i="13" s="1"/>
  <c r="J872" i="13"/>
  <c r="J868" i="13"/>
  <c r="J460" i="13"/>
  <c r="J461" i="13" s="1"/>
  <c r="J463" i="13" s="1"/>
  <c r="I861" i="13"/>
  <c r="I863" i="13" s="1"/>
  <c r="I872" i="13"/>
  <c r="I873" i="13" s="1"/>
  <c r="I868" i="13"/>
  <c r="I869" i="13" s="1"/>
  <c r="H951" i="13"/>
  <c r="H952" i="13" s="1"/>
  <c r="H954" i="13"/>
  <c r="H955" i="13" s="1"/>
  <c r="I461" i="13"/>
  <c r="I463" i="13" s="1"/>
  <c r="I464" i="13" s="1"/>
  <c r="H528" i="13"/>
  <c r="I468" i="13"/>
  <c r="I469" i="13" s="1"/>
  <c r="J588" i="13"/>
  <c r="J600" i="13" s="1"/>
  <c r="I589" i="13"/>
  <c r="I591" i="13" s="1"/>
  <c r="I81" i="13"/>
  <c r="I83" i="13" s="1"/>
  <c r="I596" i="13"/>
  <c r="I597" i="13" s="1"/>
  <c r="H31" i="20"/>
  <c r="I601" i="13"/>
  <c r="I80" i="13"/>
  <c r="J80" i="13" s="1"/>
  <c r="J67" i="13"/>
  <c r="J68" i="13" s="1"/>
  <c r="J70" i="13" s="1"/>
  <c r="H447" i="13"/>
  <c r="H448" i="13" s="1"/>
  <c r="H450" i="13"/>
  <c r="H451" i="13" s="1"/>
  <c r="H284" i="13"/>
  <c r="I612" i="13"/>
  <c r="I614" i="13" s="1"/>
  <c r="I626" i="13"/>
  <c r="I627" i="13" s="1"/>
  <c r="J611" i="13"/>
  <c r="I622" i="13"/>
  <c r="I623" i="13" s="1"/>
  <c r="I472" i="13"/>
  <c r="H20" i="20"/>
  <c r="H304" i="13"/>
  <c r="H305" i="13" s="1"/>
  <c r="H308" i="13"/>
  <c r="H309" i="13" s="1"/>
  <c r="P15" i="20"/>
  <c r="H15" i="20"/>
  <c r="J861" i="13"/>
  <c r="J863" i="13" s="1"/>
  <c r="I71" i="13"/>
  <c r="X7" i="20"/>
  <c r="H663" i="13"/>
  <c r="H665" i="13" s="1"/>
  <c r="H864" i="13"/>
  <c r="G674" i="13"/>
  <c r="G670" i="13"/>
  <c r="I686" i="13"/>
  <c r="I688" i="13" s="1"/>
  <c r="I689" i="13" s="1"/>
  <c r="J685" i="13"/>
  <c r="H1202" i="13"/>
  <c r="H1204" i="13" s="1"/>
  <c r="I532" i="13"/>
  <c r="I533" i="13" s="1"/>
  <c r="I525" i="13"/>
  <c r="I527" i="13" s="1"/>
  <c r="J524" i="13"/>
  <c r="J539" i="13" s="1"/>
  <c r="J540" i="13" s="1"/>
  <c r="I1212" i="13"/>
  <c r="I1216" i="13"/>
  <c r="H1212" i="13"/>
  <c r="H1213" i="13" s="1"/>
  <c r="H1216" i="13"/>
  <c r="H1217" i="13" s="1"/>
  <c r="G745" i="13"/>
  <c r="G741" i="13"/>
  <c r="H489" i="13"/>
  <c r="H490" i="13" s="1"/>
  <c r="H482" i="13"/>
  <c r="H484" i="13" s="1"/>
  <c r="H493" i="13"/>
  <c r="H494" i="13" s="1"/>
  <c r="H592" i="13"/>
  <c r="H967" i="13"/>
  <c r="G141" i="13"/>
  <c r="G150" i="13" s="1"/>
  <c r="I1182" i="13"/>
  <c r="I1184" i="13" s="1"/>
  <c r="H1339" i="13"/>
  <c r="H1025" i="13"/>
  <c r="H1027" i="13" s="1"/>
  <c r="F343" i="13"/>
  <c r="F345" i="13" s="1"/>
  <c r="F356" i="13"/>
  <c r="G342" i="13"/>
  <c r="H342" i="13" s="1"/>
  <c r="H825" i="13"/>
  <c r="H717" i="13"/>
  <c r="G163" i="13"/>
  <c r="F164" i="13"/>
  <c r="F166" i="13" s="1"/>
  <c r="H615" i="13"/>
  <c r="F247" i="13"/>
  <c r="F248" i="13" s="1"/>
  <c r="G233" i="13"/>
  <c r="F242" i="13"/>
  <c r="F243" i="13" s="1"/>
  <c r="G183" i="13"/>
  <c r="F184" i="13"/>
  <c r="F186" i="13" s="1"/>
  <c r="F191" i="13"/>
  <c r="F192" i="13" s="1"/>
  <c r="H1398" i="13"/>
  <c r="I1398" i="13" s="1"/>
  <c r="J1398" i="13" s="1"/>
  <c r="K1398" i="13" s="1"/>
  <c r="L1398" i="13" s="1"/>
  <c r="M1398" i="13" s="1"/>
  <c r="I86" i="13"/>
  <c r="H1235" i="13"/>
  <c r="H1146" i="13"/>
  <c r="H1295" i="13"/>
  <c r="F505" i="13"/>
  <c r="F507" i="13" s="1"/>
  <c r="F514" i="13"/>
  <c r="G504" i="13"/>
  <c r="F511" i="13"/>
  <c r="G321" i="13"/>
  <c r="F322" i="13"/>
  <c r="F324" i="13" s="1"/>
  <c r="F122" i="13"/>
  <c r="G130" i="13"/>
  <c r="G121" i="13"/>
  <c r="H113" i="13"/>
  <c r="H125" i="13" s="1"/>
  <c r="H126" i="13" s="1"/>
  <c r="G114" i="13"/>
  <c r="G116" i="13" s="1"/>
  <c r="J549" i="13"/>
  <c r="I556" i="13"/>
  <c r="I557" i="13" s="1"/>
  <c r="I559" i="13"/>
  <c r="I560" i="13" s="1"/>
  <c r="I550" i="13"/>
  <c r="I552" i="13" s="1"/>
  <c r="I553" i="13" s="1"/>
  <c r="F15" i="13"/>
  <c r="F23" i="13"/>
  <c r="F28" i="13" s="1"/>
  <c r="F20" i="13"/>
  <c r="F27" i="13" s="1"/>
  <c r="G7" i="13"/>
  <c r="F8" i="13"/>
  <c r="F10" i="13" s="1"/>
  <c r="I440" i="13"/>
  <c r="H441" i="13"/>
  <c r="H443" i="13" s="1"/>
  <c r="I92" i="13"/>
  <c r="H93" i="13"/>
  <c r="H95" i="13" s="1"/>
  <c r="J1085" i="13"/>
  <c r="J1087" i="13" s="1"/>
  <c r="K1084" i="13"/>
  <c r="H755" i="13"/>
  <c r="G756" i="13"/>
  <c r="G758" i="13" s="1"/>
  <c r="H398" i="13"/>
  <c r="H399" i="13" s="1"/>
  <c r="I387" i="13"/>
  <c r="H402" i="13"/>
  <c r="H403" i="13" s="1"/>
  <c r="H388" i="13"/>
  <c r="H390" i="13" s="1"/>
  <c r="H277" i="13"/>
  <c r="H279" i="13" s="1"/>
  <c r="H286" i="13"/>
  <c r="H287" i="13" s="1"/>
  <c r="I276" i="13"/>
  <c r="J1142" i="13"/>
  <c r="I1143" i="13"/>
  <c r="I1145" i="13" s="1"/>
  <c r="H733" i="13"/>
  <c r="G734" i="13"/>
  <c r="G736" i="13" s="1"/>
  <c r="I641" i="13"/>
  <c r="H840" i="13"/>
  <c r="G841" i="13"/>
  <c r="G843" i="13" s="1"/>
  <c r="H413" i="13"/>
  <c r="G428" i="13"/>
  <c r="G414" i="13"/>
  <c r="G416" i="13" s="1"/>
  <c r="G424" i="13"/>
  <c r="I943" i="13"/>
  <c r="H944" i="13"/>
  <c r="H946" i="13" s="1"/>
  <c r="J1231" i="13"/>
  <c r="I1232" i="13"/>
  <c r="I1234" i="13" s="1"/>
  <c r="K1291" i="13"/>
  <c r="J1292" i="13"/>
  <c r="J1294" i="13" s="1"/>
  <c r="H37" i="13"/>
  <c r="G38" i="13"/>
  <c r="G40" i="13" s="1"/>
  <c r="G51" i="13"/>
  <c r="G53" i="13"/>
  <c r="K637" i="13"/>
  <c r="J651" i="13"/>
  <c r="J648" i="13"/>
  <c r="J638" i="13"/>
  <c r="J640" i="13" s="1"/>
  <c r="I493" i="13"/>
  <c r="J481" i="13"/>
  <c r="I482" i="13"/>
  <c r="I484" i="13" s="1"/>
  <c r="I489" i="13"/>
  <c r="K776" i="13"/>
  <c r="J777" i="13"/>
  <c r="J779" i="13" s="1"/>
  <c r="J1201" i="13"/>
  <c r="I1202" i="13"/>
  <c r="I1204" i="13" s="1"/>
  <c r="G210" i="13"/>
  <c r="F211" i="13"/>
  <c r="F213" i="13" s="1"/>
  <c r="I377" i="13"/>
  <c r="I378" i="13" s="1"/>
  <c r="J366" i="13"/>
  <c r="I375" i="13"/>
  <c r="I376" i="13" s="1"/>
  <c r="I367" i="13"/>
  <c r="I369" i="13" s="1"/>
  <c r="I370" i="13" s="1"/>
  <c r="H572" i="13"/>
  <c r="I796" i="13"/>
  <c r="H797" i="13"/>
  <c r="H799" i="13" s="1"/>
  <c r="H1108" i="13"/>
  <c r="I1062" i="13"/>
  <c r="H1063" i="13"/>
  <c r="H1065" i="13" s="1"/>
  <c r="J1104" i="13"/>
  <c r="I1105" i="13"/>
  <c r="I1107" i="13" s="1"/>
  <c r="I296" i="13"/>
  <c r="H297" i="13"/>
  <c r="H299" i="13" s="1"/>
  <c r="R25" i="20" l="1"/>
  <c r="Q35" i="20"/>
  <c r="I35" i="20"/>
  <c r="Y39" i="20"/>
  <c r="Y55" i="20"/>
  <c r="H18" i="20"/>
  <c r="Y32" i="20"/>
  <c r="Y29" i="20"/>
  <c r="Q21" i="20"/>
  <c r="I32" i="20"/>
  <c r="H59" i="20"/>
  <c r="X64" i="20"/>
  <c r="Q20" i="20"/>
  <c r="Y71" i="20"/>
  <c r="I25" i="20"/>
  <c r="Y15" i="20"/>
  <c r="X67" i="20"/>
  <c r="X25" i="20"/>
  <c r="X42" i="20"/>
  <c r="Y57" i="20"/>
  <c r="X58" i="20"/>
  <c r="X52" i="20"/>
  <c r="X62" i="20"/>
  <c r="X69" i="20"/>
  <c r="Y61" i="20"/>
  <c r="I29" i="20"/>
  <c r="H37" i="20"/>
  <c r="Q32" i="20"/>
  <c r="P56" i="20"/>
  <c r="K568" i="13"/>
  <c r="J575" i="13"/>
  <c r="J576" i="13" s="1"/>
  <c r="J578" i="13"/>
  <c r="J579" i="13" s="1"/>
  <c r="J569" i="13"/>
  <c r="J571" i="13" s="1"/>
  <c r="X65" i="20"/>
  <c r="P24" i="20"/>
  <c r="Y28" i="20"/>
  <c r="Y7" i="20"/>
  <c r="I42" i="20"/>
  <c r="I64" i="20"/>
  <c r="G170" i="13"/>
  <c r="G173" i="13"/>
  <c r="I1276" i="13"/>
  <c r="Y69" i="20" s="1"/>
  <c r="I74" i="20"/>
  <c r="Q74" i="20"/>
  <c r="J1342" i="13"/>
  <c r="J1343" i="13" s="1"/>
  <c r="J1345" i="13"/>
  <c r="J1346" i="13" s="1"/>
  <c r="K1335" i="13"/>
  <c r="J1336" i="13"/>
  <c r="J1338" i="13" s="1"/>
  <c r="J1301" i="13"/>
  <c r="I72" i="20"/>
  <c r="J1306" i="13"/>
  <c r="Q72" i="20"/>
  <c r="K1300" i="13"/>
  <c r="K1305" i="13"/>
  <c r="Q71" i="20"/>
  <c r="I71" i="20"/>
  <c r="J1322" i="13"/>
  <c r="J1323" i="13" s="1"/>
  <c r="J1326" i="13"/>
  <c r="J1327" i="13" s="1"/>
  <c r="K1314" i="13"/>
  <c r="J1315" i="13"/>
  <c r="J1317" i="13" s="1"/>
  <c r="J1318" i="13" s="1"/>
  <c r="I70" i="20"/>
  <c r="Q70" i="20"/>
  <c r="K1250" i="13"/>
  <c r="J1260" i="13"/>
  <c r="J1261" i="13" s="1"/>
  <c r="J1257" i="13"/>
  <c r="J1258" i="13" s="1"/>
  <c r="J1251" i="13"/>
  <c r="J1253" i="13" s="1"/>
  <c r="J1254" i="13" s="1"/>
  <c r="Q69" i="20"/>
  <c r="K1272" i="13"/>
  <c r="J1282" i="13"/>
  <c r="J1283" i="13" s="1"/>
  <c r="J1279" i="13"/>
  <c r="J1280" i="13" s="1"/>
  <c r="J1273" i="13"/>
  <c r="J1275" i="13" s="1"/>
  <c r="I69" i="20"/>
  <c r="Q67" i="20"/>
  <c r="J1241" i="13"/>
  <c r="J1242" i="13" s="1"/>
  <c r="J1238" i="13"/>
  <c r="J1239" i="13" s="1"/>
  <c r="I1088" i="13"/>
  <c r="I67" i="20"/>
  <c r="J1111" i="13"/>
  <c r="J1112" i="13" s="1"/>
  <c r="J1114" i="13"/>
  <c r="J1115" i="13" s="1"/>
  <c r="I65" i="20"/>
  <c r="Q65" i="20"/>
  <c r="I1185" i="13"/>
  <c r="J1182" i="13"/>
  <c r="J1184" i="13" s="1"/>
  <c r="I1008" i="13"/>
  <c r="Q64" i="20"/>
  <c r="J1149" i="13"/>
  <c r="J1150" i="13" s="1"/>
  <c r="J1152" i="13"/>
  <c r="J1153" i="13" s="1"/>
  <c r="Q62" i="20"/>
  <c r="K1191" i="13"/>
  <c r="K1188" i="13"/>
  <c r="I62" i="20"/>
  <c r="J1191" i="13"/>
  <c r="J1192" i="13" s="1"/>
  <c r="J1188" i="13"/>
  <c r="J1189" i="13" s="1"/>
  <c r="I61" i="20"/>
  <c r="K1123" i="13"/>
  <c r="J1133" i="13"/>
  <c r="J1134" i="13" s="1"/>
  <c r="J1130" i="13"/>
  <c r="J1131" i="13" s="1"/>
  <c r="J1124" i="13"/>
  <c r="J1126" i="13" s="1"/>
  <c r="J1127" i="13" s="1"/>
  <c r="Q61" i="20"/>
  <c r="I60" i="20"/>
  <c r="Q60" i="20"/>
  <c r="K1162" i="13"/>
  <c r="J1172" i="13"/>
  <c r="J1173" i="13" s="1"/>
  <c r="J1169" i="13"/>
  <c r="J1170" i="13" s="1"/>
  <c r="J1163" i="13"/>
  <c r="J1165" i="13" s="1"/>
  <c r="J1166" i="13" s="1"/>
  <c r="J1053" i="13"/>
  <c r="J1054" i="13" s="1"/>
  <c r="I1072" i="13"/>
  <c r="I1073" i="13" s="1"/>
  <c r="I1069" i="13"/>
  <c r="I1070" i="13" s="1"/>
  <c r="J1096" i="13"/>
  <c r="Q58" i="20"/>
  <c r="J1093" i="13"/>
  <c r="I58" i="20"/>
  <c r="K1095" i="13"/>
  <c r="K1092" i="13"/>
  <c r="H56" i="20"/>
  <c r="J1024" i="13"/>
  <c r="I1034" i="13"/>
  <c r="I1035" i="13" s="1"/>
  <c r="I1031" i="13"/>
  <c r="I1032" i="13" s="1"/>
  <c r="Q52" i="20"/>
  <c r="J1044" i="13"/>
  <c r="J1046" i="13" s="1"/>
  <c r="J1047" i="13" s="1"/>
  <c r="K1043" i="13"/>
  <c r="K1053" i="13" s="1"/>
  <c r="K1004" i="13"/>
  <c r="J1011" i="13"/>
  <c r="J1012" i="13" s="1"/>
  <c r="J1014" i="13"/>
  <c r="J1015" i="13" s="1"/>
  <c r="J1005" i="13"/>
  <c r="J1007" i="13" s="1"/>
  <c r="I52" i="20"/>
  <c r="I38" i="20"/>
  <c r="J828" i="13"/>
  <c r="J829" i="13" s="1"/>
  <c r="J831" i="13"/>
  <c r="J832" i="13" s="1"/>
  <c r="K821" i="13"/>
  <c r="J822" i="13"/>
  <c r="J824" i="13" s="1"/>
  <c r="Q38" i="20"/>
  <c r="G329" i="13"/>
  <c r="G332" i="13"/>
  <c r="I1295" i="13"/>
  <c r="X72" i="20"/>
  <c r="I1213" i="13"/>
  <c r="H63" i="20"/>
  <c r="I1217" i="13"/>
  <c r="P63" i="20"/>
  <c r="I1339" i="13"/>
  <c r="X74" i="20"/>
  <c r="Y70" i="20"/>
  <c r="Y60" i="20"/>
  <c r="Q57" i="20"/>
  <c r="I57" i="20"/>
  <c r="J912" i="13"/>
  <c r="J913" i="13" s="1"/>
  <c r="J915" i="13"/>
  <c r="J916" i="13" s="1"/>
  <c r="J906" i="13"/>
  <c r="J908" i="13" s="1"/>
  <c r="J909" i="13" s="1"/>
  <c r="K905" i="13"/>
  <c r="Q55" i="20"/>
  <c r="J1051" i="13"/>
  <c r="I55" i="20"/>
  <c r="I780" i="13"/>
  <c r="I54" i="20"/>
  <c r="K963" i="13"/>
  <c r="J970" i="13"/>
  <c r="J971" i="13" s="1"/>
  <c r="J973" i="13"/>
  <c r="J974" i="13" s="1"/>
  <c r="J964" i="13"/>
  <c r="J966" i="13" s="1"/>
  <c r="Q54" i="20"/>
  <c r="I967" i="13"/>
  <c r="X54" i="20"/>
  <c r="R53" i="20"/>
  <c r="Z53" i="20"/>
  <c r="J649" i="13"/>
  <c r="H847" i="13"/>
  <c r="H848" i="13" s="1"/>
  <c r="H850" i="13"/>
  <c r="H851" i="13" s="1"/>
  <c r="Q47" i="20"/>
  <c r="I47" i="20"/>
  <c r="K924" i="13"/>
  <c r="J934" i="13"/>
  <c r="J935" i="13" s="1"/>
  <c r="J931" i="13"/>
  <c r="J932" i="13" s="1"/>
  <c r="J925" i="13"/>
  <c r="J927" i="13" s="1"/>
  <c r="J928" i="13" s="1"/>
  <c r="I43" i="20"/>
  <c r="Q43" i="20"/>
  <c r="Y47" i="20"/>
  <c r="K982" i="13"/>
  <c r="J992" i="13"/>
  <c r="J993" i="13" s="1"/>
  <c r="J989" i="13"/>
  <c r="J990" i="13" s="1"/>
  <c r="J983" i="13"/>
  <c r="J985" i="13" s="1"/>
  <c r="J986" i="13" s="1"/>
  <c r="J784" i="13"/>
  <c r="Y43" i="20"/>
  <c r="J787" i="13"/>
  <c r="Q42" i="20"/>
  <c r="K783" i="13"/>
  <c r="K786" i="13"/>
  <c r="H762" i="13"/>
  <c r="H763" i="13" s="1"/>
  <c r="H767" i="13"/>
  <c r="H768" i="13" s="1"/>
  <c r="Q39" i="20"/>
  <c r="I39" i="20"/>
  <c r="J890" i="13"/>
  <c r="J891" i="13" s="1"/>
  <c r="J893" i="13"/>
  <c r="J894" i="13" s="1"/>
  <c r="K883" i="13"/>
  <c r="J884" i="13"/>
  <c r="J886" i="13" s="1"/>
  <c r="J887" i="13" s="1"/>
  <c r="J652" i="13"/>
  <c r="I805" i="13"/>
  <c r="I806" i="13" s="1"/>
  <c r="I809" i="13"/>
  <c r="I810" i="13" s="1"/>
  <c r="I825" i="13"/>
  <c r="X38" i="20"/>
  <c r="P37" i="20"/>
  <c r="J662" i="13"/>
  <c r="J670" i="13" s="1"/>
  <c r="H671" i="13"/>
  <c r="K460" i="13"/>
  <c r="K471" i="13" s="1"/>
  <c r="J724" i="13"/>
  <c r="Q36" i="20"/>
  <c r="J721" i="13"/>
  <c r="I36" i="20"/>
  <c r="L713" i="13"/>
  <c r="L723" i="13" s="1"/>
  <c r="K720" i="13"/>
  <c r="K714" i="13"/>
  <c r="K716" i="13" s="1"/>
  <c r="H675" i="13"/>
  <c r="I572" i="13"/>
  <c r="X35" i="20"/>
  <c r="I717" i="13"/>
  <c r="X36" i="20"/>
  <c r="I674" i="13"/>
  <c r="I670" i="13"/>
  <c r="Q29" i="20"/>
  <c r="J693" i="13"/>
  <c r="J694" i="13" s="1"/>
  <c r="J697" i="13"/>
  <c r="J698" i="13" s="1"/>
  <c r="H9" i="20"/>
  <c r="J471" i="13"/>
  <c r="J472" i="13" s="1"/>
  <c r="I28" i="20"/>
  <c r="J468" i="13"/>
  <c r="J869" i="13"/>
  <c r="I27" i="20"/>
  <c r="J873" i="13"/>
  <c r="Q27" i="20"/>
  <c r="P44" i="20"/>
  <c r="H44" i="20"/>
  <c r="I864" i="13"/>
  <c r="X27" i="20"/>
  <c r="L860" i="13"/>
  <c r="K872" i="13"/>
  <c r="K868" i="13"/>
  <c r="J81" i="13"/>
  <c r="I951" i="13"/>
  <c r="I952" i="13" s="1"/>
  <c r="I954" i="13"/>
  <c r="I955" i="13" s="1"/>
  <c r="J589" i="13"/>
  <c r="J591" i="13" s="1"/>
  <c r="J601" i="13"/>
  <c r="X40" i="20"/>
  <c r="J596" i="13"/>
  <c r="J597" i="13" s="1"/>
  <c r="K588" i="13"/>
  <c r="K600" i="13" s="1"/>
  <c r="I528" i="13"/>
  <c r="I82" i="13"/>
  <c r="K67" i="13"/>
  <c r="K81" i="13" s="1"/>
  <c r="I592" i="13"/>
  <c r="I31" i="20"/>
  <c r="H424" i="13"/>
  <c r="H425" i="13" s="1"/>
  <c r="H428" i="13"/>
  <c r="H429" i="13" s="1"/>
  <c r="I447" i="13"/>
  <c r="I448" i="13" s="1"/>
  <c r="I450" i="13"/>
  <c r="I451" i="13" s="1"/>
  <c r="H24" i="20"/>
  <c r="I494" i="13"/>
  <c r="P23" i="20"/>
  <c r="I490" i="13"/>
  <c r="H23" i="20"/>
  <c r="H22" i="20"/>
  <c r="P22" i="20"/>
  <c r="I615" i="13"/>
  <c r="X21" i="20"/>
  <c r="I21" i="20"/>
  <c r="J626" i="13"/>
  <c r="J627" i="13" s="1"/>
  <c r="J622" i="13"/>
  <c r="J623" i="13" s="1"/>
  <c r="J612" i="13"/>
  <c r="J614" i="13" s="1"/>
  <c r="K611" i="13"/>
  <c r="K622" i="13" s="1"/>
  <c r="J619" i="13"/>
  <c r="I20" i="20"/>
  <c r="J464" i="13"/>
  <c r="Y20" i="20"/>
  <c r="P18" i="20"/>
  <c r="H16" i="20"/>
  <c r="P16" i="20"/>
  <c r="I15" i="20"/>
  <c r="Q15" i="20"/>
  <c r="J71" i="13"/>
  <c r="J83" i="13"/>
  <c r="I7" i="20"/>
  <c r="H666" i="13"/>
  <c r="G242" i="13"/>
  <c r="G243" i="13" s="1"/>
  <c r="K685" i="13"/>
  <c r="J686" i="13"/>
  <c r="J688" i="13" s="1"/>
  <c r="J689" i="13" s="1"/>
  <c r="H1205" i="13"/>
  <c r="J532" i="13"/>
  <c r="J533" i="13" s="1"/>
  <c r="K524" i="13"/>
  <c r="K539" i="13" s="1"/>
  <c r="K540" i="13" s="1"/>
  <c r="J525" i="13"/>
  <c r="J527" i="13" s="1"/>
  <c r="J1212" i="13"/>
  <c r="J1216" i="13"/>
  <c r="N1398" i="13"/>
  <c r="O1398" i="13" s="1"/>
  <c r="M1399" i="13"/>
  <c r="H391" i="13"/>
  <c r="H745" i="13"/>
  <c r="H746" i="13" s="1"/>
  <c r="H741" i="13"/>
  <c r="H742" i="13" s="1"/>
  <c r="H485" i="13"/>
  <c r="H280" i="13"/>
  <c r="H947" i="13"/>
  <c r="G142" i="13"/>
  <c r="G144" i="13" s="1"/>
  <c r="H141" i="13"/>
  <c r="H150" i="13" s="1"/>
  <c r="H151" i="13" s="1"/>
  <c r="G153" i="13"/>
  <c r="H1066" i="13"/>
  <c r="J641" i="13"/>
  <c r="H233" i="13"/>
  <c r="H242" i="13" s="1"/>
  <c r="H243" i="13" s="1"/>
  <c r="H1028" i="13"/>
  <c r="G234" i="13"/>
  <c r="G236" i="13" s="1"/>
  <c r="I1146" i="13"/>
  <c r="G247" i="13"/>
  <c r="G248" i="13" s="1"/>
  <c r="G356" i="13"/>
  <c r="H163" i="13"/>
  <c r="G353" i="13"/>
  <c r="G343" i="13"/>
  <c r="G345" i="13" s="1"/>
  <c r="G164" i="13"/>
  <c r="G166" i="13" s="1"/>
  <c r="G266" i="13"/>
  <c r="G258" i="13"/>
  <c r="I1235" i="13"/>
  <c r="H183" i="13"/>
  <c r="G191" i="13"/>
  <c r="G192" i="13" s="1"/>
  <c r="G196" i="13"/>
  <c r="G199" i="13"/>
  <c r="G184" i="13"/>
  <c r="G186" i="13" s="1"/>
  <c r="J86" i="13"/>
  <c r="G505" i="13"/>
  <c r="G507" i="13" s="1"/>
  <c r="G511" i="13"/>
  <c r="G514" i="13"/>
  <c r="H504" i="13"/>
  <c r="H300" i="13"/>
  <c r="H800" i="13"/>
  <c r="I1108" i="13"/>
  <c r="H101" i="13"/>
  <c r="H102" i="13" s="1"/>
  <c r="I283" i="13"/>
  <c r="I284" i="13" s="1"/>
  <c r="J276" i="13"/>
  <c r="I286" i="13"/>
  <c r="I287" i="13" s="1"/>
  <c r="I277" i="13"/>
  <c r="I279" i="13" s="1"/>
  <c r="I755" i="13"/>
  <c r="H756" i="13"/>
  <c r="H758" i="13" s="1"/>
  <c r="H759" i="13" s="1"/>
  <c r="L1291" i="13"/>
  <c r="K1292" i="13"/>
  <c r="K1294" i="13" s="1"/>
  <c r="K549" i="13"/>
  <c r="J556" i="13"/>
  <c r="J557" i="13" s="1"/>
  <c r="J559" i="13"/>
  <c r="J560" i="13" s="1"/>
  <c r="J550" i="13"/>
  <c r="J552" i="13" s="1"/>
  <c r="J553" i="13" s="1"/>
  <c r="I402" i="13"/>
  <c r="I403" i="13" s="1"/>
  <c r="J387" i="13"/>
  <c r="I388" i="13"/>
  <c r="I390" i="13" s="1"/>
  <c r="I398" i="13"/>
  <c r="I399" i="13" s="1"/>
  <c r="L1084" i="13"/>
  <c r="K1085" i="13"/>
  <c r="K1087" i="13" s="1"/>
  <c r="L637" i="13"/>
  <c r="K648" i="13"/>
  <c r="K651" i="13"/>
  <c r="K638" i="13"/>
  <c r="K640" i="13" s="1"/>
  <c r="K1231" i="13"/>
  <c r="J1232" i="13"/>
  <c r="J1234" i="13" s="1"/>
  <c r="H444" i="13"/>
  <c r="K481" i="13"/>
  <c r="J493" i="13"/>
  <c r="J489" i="13"/>
  <c r="J482" i="13"/>
  <c r="J484" i="13" s="1"/>
  <c r="J440" i="13"/>
  <c r="I441" i="13"/>
  <c r="I443" i="13" s="1"/>
  <c r="H121" i="13"/>
  <c r="H130" i="13"/>
  <c r="H131" i="13" s="1"/>
  <c r="I113" i="13"/>
  <c r="I125" i="13" s="1"/>
  <c r="I126" i="13" s="1"/>
  <c r="H114" i="13"/>
  <c r="H116" i="13" s="1"/>
  <c r="H117" i="13" s="1"/>
  <c r="H356" i="13"/>
  <c r="H353" i="13"/>
  <c r="I342" i="13"/>
  <c r="H343" i="13"/>
  <c r="H345" i="13" s="1"/>
  <c r="J377" i="13"/>
  <c r="J378" i="13" s="1"/>
  <c r="J375" i="13"/>
  <c r="J376" i="13" s="1"/>
  <c r="K366" i="13"/>
  <c r="J367" i="13"/>
  <c r="J369" i="13" s="1"/>
  <c r="J370" i="13" s="1"/>
  <c r="L776" i="13"/>
  <c r="K777" i="13"/>
  <c r="K779" i="13" s="1"/>
  <c r="J943" i="13"/>
  <c r="I944" i="13"/>
  <c r="I946" i="13" s="1"/>
  <c r="L1181" i="13"/>
  <c r="K1182" i="13"/>
  <c r="K1184" i="13" s="1"/>
  <c r="G122" i="13"/>
  <c r="H321" i="13"/>
  <c r="G322" i="13"/>
  <c r="G324" i="13" s="1"/>
  <c r="K1201" i="13"/>
  <c r="J1202" i="13"/>
  <c r="J1204" i="13" s="1"/>
  <c r="I840" i="13"/>
  <c r="H841" i="13"/>
  <c r="H843" i="13" s="1"/>
  <c r="H844" i="13" s="1"/>
  <c r="I733" i="13"/>
  <c r="H734" i="13"/>
  <c r="H736" i="13" s="1"/>
  <c r="H737" i="13" s="1"/>
  <c r="G23" i="13"/>
  <c r="G15" i="13"/>
  <c r="G20" i="13"/>
  <c r="H7" i="13"/>
  <c r="G8" i="13"/>
  <c r="G10" i="13" s="1"/>
  <c r="G219" i="13"/>
  <c r="H210" i="13"/>
  <c r="G222" i="13"/>
  <c r="G211" i="13"/>
  <c r="G213" i="13" s="1"/>
  <c r="J796" i="13"/>
  <c r="I797" i="13"/>
  <c r="I799" i="13" s="1"/>
  <c r="I308" i="13"/>
  <c r="I309" i="13" s="1"/>
  <c r="I297" i="13"/>
  <c r="I299" i="13" s="1"/>
  <c r="I304" i="13"/>
  <c r="I305" i="13" s="1"/>
  <c r="J296" i="13"/>
  <c r="H38" i="13"/>
  <c r="H40" i="13" s="1"/>
  <c r="H53" i="13"/>
  <c r="H56" i="13" s="1"/>
  <c r="I37" i="13"/>
  <c r="H51" i="13"/>
  <c r="H55" i="13" s="1"/>
  <c r="H96" i="13"/>
  <c r="J1062" i="13"/>
  <c r="I1063" i="13"/>
  <c r="I1065" i="13" s="1"/>
  <c r="K1142" i="13"/>
  <c r="J1143" i="13"/>
  <c r="J1145" i="13" s="1"/>
  <c r="K1104" i="13"/>
  <c r="J1105" i="13"/>
  <c r="J1107" i="13" s="1"/>
  <c r="I413" i="13"/>
  <c r="H414" i="13"/>
  <c r="H416" i="13" s="1"/>
  <c r="J92" i="13"/>
  <c r="I93" i="13"/>
  <c r="I95" i="13" s="1"/>
  <c r="S25" i="20" l="1"/>
  <c r="R35" i="20"/>
  <c r="J35" i="20"/>
  <c r="X26" i="20"/>
  <c r="R32" i="20"/>
  <c r="J42" i="20"/>
  <c r="H50" i="20"/>
  <c r="Y52" i="20"/>
  <c r="H4" i="20"/>
  <c r="X50" i="20"/>
  <c r="X37" i="20"/>
  <c r="X22" i="20"/>
  <c r="J25" i="20"/>
  <c r="Y27" i="20"/>
  <c r="J32" i="20"/>
  <c r="Y72" i="20"/>
  <c r="K578" i="13"/>
  <c r="K579" i="13" s="1"/>
  <c r="K575" i="13"/>
  <c r="K576" i="13" s="1"/>
  <c r="K569" i="13"/>
  <c r="K571" i="13" s="1"/>
  <c r="L568" i="13"/>
  <c r="X41" i="20"/>
  <c r="J29" i="20"/>
  <c r="Z39" i="20"/>
  <c r="I23" i="20"/>
  <c r="Z15" i="20"/>
  <c r="X18" i="20"/>
  <c r="Z55" i="20"/>
  <c r="Y42" i="20"/>
  <c r="Y62" i="20"/>
  <c r="Y64" i="20"/>
  <c r="Z20" i="20"/>
  <c r="Y67" i="20"/>
  <c r="H34" i="20"/>
  <c r="H41" i="20"/>
  <c r="Y65" i="20"/>
  <c r="Z57" i="20"/>
  <c r="Z32" i="20"/>
  <c r="R21" i="20"/>
  <c r="Y58" i="20"/>
  <c r="X9" i="20"/>
  <c r="X59" i="20"/>
  <c r="Y25" i="20"/>
  <c r="H30" i="20"/>
  <c r="X24" i="20"/>
  <c r="Z7" i="20"/>
  <c r="Z71" i="20"/>
  <c r="P4" i="20"/>
  <c r="X16" i="20"/>
  <c r="P34" i="20"/>
  <c r="AB44" i="20"/>
  <c r="J82" i="13"/>
  <c r="Z28" i="20"/>
  <c r="Z29" i="20"/>
  <c r="J7" i="20"/>
  <c r="X5" i="20"/>
  <c r="Y21" i="20"/>
  <c r="I37" i="20"/>
  <c r="J64" i="20"/>
  <c r="J1276" i="13"/>
  <c r="I163" i="13"/>
  <c r="J163" i="13" s="1"/>
  <c r="H173" i="13"/>
  <c r="H174" i="13" s="1"/>
  <c r="H170" i="13"/>
  <c r="H171" i="13" s="1"/>
  <c r="J74" i="20"/>
  <c r="R74" i="20"/>
  <c r="K1342" i="13"/>
  <c r="K1343" i="13" s="1"/>
  <c r="K1345" i="13"/>
  <c r="K1346" i="13" s="1"/>
  <c r="K1336" i="13"/>
  <c r="K1338" i="13" s="1"/>
  <c r="L1335" i="13"/>
  <c r="K1306" i="13"/>
  <c r="R72" i="20"/>
  <c r="K1301" i="13"/>
  <c r="J72" i="20"/>
  <c r="L1300" i="13"/>
  <c r="L1305" i="13"/>
  <c r="R71" i="20"/>
  <c r="J71" i="20"/>
  <c r="K1322" i="13"/>
  <c r="K1323" i="13" s="1"/>
  <c r="K1326" i="13"/>
  <c r="K1327" i="13" s="1"/>
  <c r="K1315" i="13"/>
  <c r="K1317" i="13" s="1"/>
  <c r="K1318" i="13" s="1"/>
  <c r="L1314" i="13"/>
  <c r="J1185" i="13"/>
  <c r="R70" i="20"/>
  <c r="L1250" i="13"/>
  <c r="K1260" i="13"/>
  <c r="K1261" i="13" s="1"/>
  <c r="K1257" i="13"/>
  <c r="K1258" i="13" s="1"/>
  <c r="K1251" i="13"/>
  <c r="K1253" i="13" s="1"/>
  <c r="K1254" i="13" s="1"/>
  <c r="J70" i="20"/>
  <c r="R69" i="20"/>
  <c r="L1272" i="13"/>
  <c r="K1282" i="13"/>
  <c r="K1283" i="13" s="1"/>
  <c r="K1279" i="13"/>
  <c r="K1280" i="13" s="1"/>
  <c r="K1273" i="13"/>
  <c r="K1275" i="13" s="1"/>
  <c r="J69" i="20"/>
  <c r="J1088" i="13"/>
  <c r="R67" i="20"/>
  <c r="K1241" i="13"/>
  <c r="K1242" i="13" s="1"/>
  <c r="K1238" i="13"/>
  <c r="K1239" i="13" s="1"/>
  <c r="J67" i="20"/>
  <c r="K1114" i="13"/>
  <c r="K1115" i="13" s="1"/>
  <c r="K1111" i="13"/>
  <c r="K1112" i="13" s="1"/>
  <c r="R65" i="20"/>
  <c r="J65" i="20"/>
  <c r="J1008" i="13"/>
  <c r="R64" i="20"/>
  <c r="K1149" i="13"/>
  <c r="K1150" i="13" s="1"/>
  <c r="K1152" i="13"/>
  <c r="K1153" i="13" s="1"/>
  <c r="K1189" i="13"/>
  <c r="J62" i="20"/>
  <c r="K1192" i="13"/>
  <c r="R62" i="20"/>
  <c r="L1191" i="13"/>
  <c r="L1188" i="13"/>
  <c r="J61" i="20"/>
  <c r="K1133" i="13"/>
  <c r="K1134" i="13" s="1"/>
  <c r="K1130" i="13"/>
  <c r="K1131" i="13" s="1"/>
  <c r="L1123" i="13"/>
  <c r="K1124" i="13"/>
  <c r="K1126" i="13" s="1"/>
  <c r="K1127" i="13" s="1"/>
  <c r="R61" i="20"/>
  <c r="J60" i="20"/>
  <c r="R60" i="20"/>
  <c r="K1172" i="13"/>
  <c r="K1173" i="13" s="1"/>
  <c r="K1169" i="13"/>
  <c r="K1170" i="13" s="1"/>
  <c r="L1162" i="13"/>
  <c r="K1163" i="13"/>
  <c r="K1165" i="13" s="1"/>
  <c r="K1166" i="13" s="1"/>
  <c r="J1069" i="13"/>
  <c r="J1070" i="13" s="1"/>
  <c r="J1072" i="13"/>
  <c r="J1073" i="13" s="1"/>
  <c r="I59" i="20"/>
  <c r="L1095" i="13"/>
  <c r="L1092" i="13"/>
  <c r="K1093" i="13"/>
  <c r="J58" i="20"/>
  <c r="K1096" i="13"/>
  <c r="R58" i="20"/>
  <c r="L1043" i="13"/>
  <c r="L1050" i="13" s="1"/>
  <c r="J1295" i="13"/>
  <c r="K1050" i="13"/>
  <c r="K1051" i="13" s="1"/>
  <c r="K1044" i="13"/>
  <c r="K1046" i="13" s="1"/>
  <c r="K1047" i="13" s="1"/>
  <c r="Q56" i="20"/>
  <c r="K1024" i="13"/>
  <c r="J1034" i="13"/>
  <c r="J1035" i="13" s="1"/>
  <c r="J1031" i="13"/>
  <c r="J1032" i="13" s="1"/>
  <c r="J1025" i="13"/>
  <c r="J1027" i="13" s="1"/>
  <c r="I56" i="20"/>
  <c r="R52" i="20"/>
  <c r="J52" i="20"/>
  <c r="L1004" i="13"/>
  <c r="K1014" i="13"/>
  <c r="K1015" i="13" s="1"/>
  <c r="K1011" i="13"/>
  <c r="K1012" i="13" s="1"/>
  <c r="K1005" i="13"/>
  <c r="K1007" i="13" s="1"/>
  <c r="J38" i="20"/>
  <c r="R38" i="20"/>
  <c r="L821" i="13"/>
  <c r="K828" i="13"/>
  <c r="K829" i="13" s="1"/>
  <c r="K831" i="13"/>
  <c r="K832" i="13" s="1"/>
  <c r="K822" i="13"/>
  <c r="K824" i="13" s="1"/>
  <c r="H329" i="13"/>
  <c r="H330" i="13" s="1"/>
  <c r="H332" i="13"/>
  <c r="H333" i="13" s="1"/>
  <c r="Z70" i="20"/>
  <c r="J1217" i="13"/>
  <c r="Q63" i="20"/>
  <c r="I1205" i="13"/>
  <c r="X63" i="20"/>
  <c r="J1339" i="13"/>
  <c r="Y74" i="20"/>
  <c r="J1213" i="13"/>
  <c r="I63" i="20"/>
  <c r="Z61" i="20"/>
  <c r="Z60" i="20"/>
  <c r="J57" i="20"/>
  <c r="R57" i="20"/>
  <c r="K915" i="13"/>
  <c r="K916" i="13" s="1"/>
  <c r="K912" i="13"/>
  <c r="K913" i="13" s="1"/>
  <c r="L905" i="13"/>
  <c r="K906" i="13"/>
  <c r="K908" i="13" s="1"/>
  <c r="K909" i="13" s="1"/>
  <c r="K649" i="13"/>
  <c r="J780" i="13"/>
  <c r="J55" i="20"/>
  <c r="I1028" i="13"/>
  <c r="X56" i="20"/>
  <c r="K1054" i="13"/>
  <c r="R55" i="20"/>
  <c r="J54" i="20"/>
  <c r="R54" i="20"/>
  <c r="L963" i="13"/>
  <c r="K973" i="13"/>
  <c r="K974" i="13" s="1"/>
  <c r="K970" i="13"/>
  <c r="K971" i="13" s="1"/>
  <c r="K964" i="13"/>
  <c r="K966" i="13" s="1"/>
  <c r="J967" i="13"/>
  <c r="Y54" i="20"/>
  <c r="S53" i="20"/>
  <c r="AA53" i="20"/>
  <c r="P50" i="20"/>
  <c r="I847" i="13"/>
  <c r="I848" i="13" s="1"/>
  <c r="I850" i="13"/>
  <c r="I851" i="13" s="1"/>
  <c r="R47" i="20"/>
  <c r="J47" i="20"/>
  <c r="L924" i="13"/>
  <c r="K934" i="13"/>
  <c r="K935" i="13" s="1"/>
  <c r="K931" i="13"/>
  <c r="K932" i="13" s="1"/>
  <c r="K925" i="13"/>
  <c r="K927" i="13" s="1"/>
  <c r="K928" i="13" s="1"/>
  <c r="R43" i="20"/>
  <c r="J43" i="20"/>
  <c r="K784" i="13"/>
  <c r="K992" i="13"/>
  <c r="K993" i="13" s="1"/>
  <c r="K989" i="13"/>
  <c r="K990" i="13" s="1"/>
  <c r="K983" i="13"/>
  <c r="K985" i="13" s="1"/>
  <c r="K986" i="13" s="1"/>
  <c r="L982" i="13"/>
  <c r="Z47" i="20"/>
  <c r="K787" i="13"/>
  <c r="R42" i="20"/>
  <c r="L783" i="13"/>
  <c r="L786" i="13"/>
  <c r="Z43" i="20"/>
  <c r="I762" i="13"/>
  <c r="I763" i="13" s="1"/>
  <c r="I767" i="13"/>
  <c r="I768" i="13" s="1"/>
  <c r="P41" i="20"/>
  <c r="R39" i="20"/>
  <c r="J39" i="20"/>
  <c r="K893" i="13"/>
  <c r="K894" i="13" s="1"/>
  <c r="K890" i="13"/>
  <c r="K891" i="13" s="1"/>
  <c r="L883" i="13"/>
  <c r="K884" i="13"/>
  <c r="K886" i="13" s="1"/>
  <c r="K887" i="13" s="1"/>
  <c r="K652" i="13"/>
  <c r="J674" i="13"/>
  <c r="J805" i="13"/>
  <c r="J806" i="13" s="1"/>
  <c r="J809" i="13"/>
  <c r="J810" i="13" s="1"/>
  <c r="I671" i="13"/>
  <c r="Q37" i="20"/>
  <c r="J663" i="13"/>
  <c r="J665" i="13" s="1"/>
  <c r="K662" i="13"/>
  <c r="K663" i="13" s="1"/>
  <c r="K665" i="13" s="1"/>
  <c r="J825" i="13"/>
  <c r="Y38" i="20"/>
  <c r="L460" i="13"/>
  <c r="L471" i="13" s="1"/>
  <c r="K461" i="13"/>
  <c r="K463" i="13" s="1"/>
  <c r="K464" i="13" s="1"/>
  <c r="K468" i="13"/>
  <c r="I675" i="13"/>
  <c r="K721" i="13"/>
  <c r="J36" i="20"/>
  <c r="K724" i="13"/>
  <c r="R36" i="20"/>
  <c r="M713" i="13"/>
  <c r="M723" i="13" s="1"/>
  <c r="L720" i="13"/>
  <c r="L714" i="13"/>
  <c r="L716" i="13" s="1"/>
  <c r="J717" i="13"/>
  <c r="Y36" i="20"/>
  <c r="J572" i="13"/>
  <c r="Y35" i="20"/>
  <c r="I666" i="13"/>
  <c r="X34" i="20"/>
  <c r="R29" i="20"/>
  <c r="K693" i="13"/>
  <c r="K694" i="13" s="1"/>
  <c r="K697" i="13"/>
  <c r="K698" i="13" s="1"/>
  <c r="I9" i="20"/>
  <c r="J469" i="13"/>
  <c r="H5" i="20"/>
  <c r="P5" i="20"/>
  <c r="J28" i="20"/>
  <c r="J864" i="13"/>
  <c r="K873" i="13"/>
  <c r="R27" i="20"/>
  <c r="K869" i="13"/>
  <c r="J27" i="20"/>
  <c r="I44" i="20"/>
  <c r="Q44" i="20"/>
  <c r="M860" i="13"/>
  <c r="L872" i="13"/>
  <c r="L868" i="13"/>
  <c r="L861" i="13"/>
  <c r="L863" i="13" s="1"/>
  <c r="K601" i="13"/>
  <c r="J592" i="13"/>
  <c r="J951" i="13"/>
  <c r="J952" i="13" s="1"/>
  <c r="J954" i="13"/>
  <c r="J955" i="13" s="1"/>
  <c r="Q7" i="20"/>
  <c r="Y40" i="20"/>
  <c r="K80" i="13"/>
  <c r="K589" i="13"/>
  <c r="K591" i="13" s="1"/>
  <c r="L67" i="13"/>
  <c r="L80" i="13" s="1"/>
  <c r="K596" i="13"/>
  <c r="K597" i="13" s="1"/>
  <c r="L588" i="13"/>
  <c r="L600" i="13" s="1"/>
  <c r="J528" i="13"/>
  <c r="K68" i="13"/>
  <c r="K70" i="13" s="1"/>
  <c r="K71" i="13" s="1"/>
  <c r="J31" i="20"/>
  <c r="P30" i="20"/>
  <c r="H26" i="20"/>
  <c r="P26" i="20"/>
  <c r="J490" i="13"/>
  <c r="I24" i="20"/>
  <c r="J447" i="13"/>
  <c r="J448" i="13" s="1"/>
  <c r="J450" i="13"/>
  <c r="J451" i="13" s="1"/>
  <c r="J615" i="13"/>
  <c r="Q24" i="20"/>
  <c r="I485" i="13"/>
  <c r="X23" i="20"/>
  <c r="J494" i="13"/>
  <c r="Q23" i="20"/>
  <c r="Q22" i="20"/>
  <c r="I22" i="20"/>
  <c r="J21" i="20"/>
  <c r="K623" i="13"/>
  <c r="K612" i="13"/>
  <c r="K614" i="13" s="1"/>
  <c r="K619" i="13"/>
  <c r="K626" i="13"/>
  <c r="K627" i="13" s="1"/>
  <c r="L611" i="13"/>
  <c r="K472" i="13"/>
  <c r="J20" i="20"/>
  <c r="Q18" i="20"/>
  <c r="I18" i="20"/>
  <c r="Q16" i="20"/>
  <c r="I16" i="20"/>
  <c r="K83" i="13"/>
  <c r="R15" i="20"/>
  <c r="J15" i="20"/>
  <c r="H357" i="13"/>
  <c r="H354" i="13"/>
  <c r="H10" i="20"/>
  <c r="P9" i="20"/>
  <c r="K686" i="13"/>
  <c r="K688" i="13" s="1"/>
  <c r="K689" i="13" s="1"/>
  <c r="L685" i="13"/>
  <c r="K532" i="13"/>
  <c r="K533" i="13" s="1"/>
  <c r="L524" i="13"/>
  <c r="L539" i="13" s="1"/>
  <c r="L540" i="13" s="1"/>
  <c r="K525" i="13"/>
  <c r="K527" i="13" s="1"/>
  <c r="K1212" i="13"/>
  <c r="K1216" i="13"/>
  <c r="I391" i="13"/>
  <c r="H419" i="13"/>
  <c r="I741" i="13"/>
  <c r="I742" i="13" s="1"/>
  <c r="I745" i="13"/>
  <c r="I746" i="13" s="1"/>
  <c r="H41" i="13"/>
  <c r="I947" i="13"/>
  <c r="I280" i="13"/>
  <c r="I1066" i="13"/>
  <c r="I141" i="13"/>
  <c r="I150" i="13" s="1"/>
  <c r="I151" i="13" s="1"/>
  <c r="H142" i="13"/>
  <c r="H144" i="13" s="1"/>
  <c r="H145" i="13" s="1"/>
  <c r="H153" i="13"/>
  <c r="H154" i="13" s="1"/>
  <c r="K641" i="13"/>
  <c r="H234" i="13"/>
  <c r="H236" i="13" s="1"/>
  <c r="H237" i="13" s="1"/>
  <c r="H258" i="13"/>
  <c r="H259" i="13" s="1"/>
  <c r="I233" i="13"/>
  <c r="I242" i="13" s="1"/>
  <c r="I243" i="13" s="1"/>
  <c r="H266" i="13"/>
  <c r="H267" i="13" s="1"/>
  <c r="H247" i="13"/>
  <c r="H248" i="13" s="1"/>
  <c r="H164" i="13"/>
  <c r="H166" i="13" s="1"/>
  <c r="H167" i="13" s="1"/>
  <c r="J1146" i="13"/>
  <c r="H346" i="13"/>
  <c r="I300" i="13"/>
  <c r="J1108" i="13"/>
  <c r="J1235" i="13"/>
  <c r="H199" i="13"/>
  <c r="H200" i="13" s="1"/>
  <c r="H191" i="13"/>
  <c r="H192" i="13" s="1"/>
  <c r="I183" i="13"/>
  <c r="H184" i="13"/>
  <c r="H186" i="13" s="1"/>
  <c r="H196" i="13"/>
  <c r="H197" i="13" s="1"/>
  <c r="I444" i="13"/>
  <c r="I101" i="13"/>
  <c r="I102" i="13" s="1"/>
  <c r="I504" i="13"/>
  <c r="H514" i="13"/>
  <c r="H511" i="13"/>
  <c r="H505" i="13"/>
  <c r="H507" i="13" s="1"/>
  <c r="H508" i="13" s="1"/>
  <c r="I800" i="13"/>
  <c r="K86" i="13"/>
  <c r="J113" i="13"/>
  <c r="J125" i="13" s="1"/>
  <c r="J126" i="13" s="1"/>
  <c r="I121" i="13"/>
  <c r="I130" i="13"/>
  <c r="I131" i="13" s="1"/>
  <c r="I114" i="13"/>
  <c r="I116" i="13" s="1"/>
  <c r="I117" i="13" s="1"/>
  <c r="H122" i="13"/>
  <c r="M1084" i="13"/>
  <c r="L1085" i="13"/>
  <c r="L1087" i="13" s="1"/>
  <c r="K556" i="13"/>
  <c r="K557" i="13" s="1"/>
  <c r="K550" i="13"/>
  <c r="K552" i="13" s="1"/>
  <c r="K553" i="13" s="1"/>
  <c r="L549" i="13"/>
  <c r="K559" i="13"/>
  <c r="K560" i="13" s="1"/>
  <c r="M1181" i="13"/>
  <c r="L1182" i="13"/>
  <c r="L1184" i="13" s="1"/>
  <c r="J755" i="13"/>
  <c r="I756" i="13"/>
  <c r="I758" i="13" s="1"/>
  <c r="I759" i="13" s="1"/>
  <c r="L1231" i="13"/>
  <c r="K1232" i="13"/>
  <c r="K1234" i="13" s="1"/>
  <c r="H23" i="13"/>
  <c r="H20" i="13"/>
  <c r="H15" i="13"/>
  <c r="H16" i="13" s="1"/>
  <c r="I7" i="13"/>
  <c r="H8" i="13"/>
  <c r="H10" i="13" s="1"/>
  <c r="H11" i="13" s="1"/>
  <c r="K377" i="13"/>
  <c r="K378" i="13" s="1"/>
  <c r="K375" i="13"/>
  <c r="K376" i="13" s="1"/>
  <c r="L366" i="13"/>
  <c r="K367" i="13"/>
  <c r="K369" i="13" s="1"/>
  <c r="K370" i="13" s="1"/>
  <c r="J308" i="13"/>
  <c r="J309" i="13" s="1"/>
  <c r="J304" i="13"/>
  <c r="J305" i="13" s="1"/>
  <c r="K296" i="13"/>
  <c r="J297" i="13"/>
  <c r="J299" i="13" s="1"/>
  <c r="I356" i="13"/>
  <c r="I353" i="13"/>
  <c r="J342" i="13"/>
  <c r="I343" i="13"/>
  <c r="I345" i="13" s="1"/>
  <c r="K440" i="13"/>
  <c r="J441" i="13"/>
  <c r="J443" i="13" s="1"/>
  <c r="J402" i="13"/>
  <c r="J403" i="13" s="1"/>
  <c r="K387" i="13"/>
  <c r="J388" i="13"/>
  <c r="J390" i="13" s="1"/>
  <c r="J398" i="13"/>
  <c r="J399" i="13" s="1"/>
  <c r="K796" i="13"/>
  <c r="J797" i="13"/>
  <c r="J799" i="13" s="1"/>
  <c r="L1142" i="13"/>
  <c r="K1143" i="13"/>
  <c r="K1145" i="13" s="1"/>
  <c r="I96" i="13"/>
  <c r="J733" i="13"/>
  <c r="I734" i="13"/>
  <c r="I736" i="13" s="1"/>
  <c r="I737" i="13" s="1"/>
  <c r="K943" i="13"/>
  <c r="J944" i="13"/>
  <c r="J946" i="13" s="1"/>
  <c r="L1104" i="13"/>
  <c r="K1105" i="13"/>
  <c r="K1107" i="13" s="1"/>
  <c r="M1291" i="13"/>
  <c r="M1305" i="13" s="1"/>
  <c r="L1292" i="13"/>
  <c r="L1294" i="13" s="1"/>
  <c r="K92" i="13"/>
  <c r="J93" i="13"/>
  <c r="J95" i="13" s="1"/>
  <c r="J840" i="13"/>
  <c r="I841" i="13"/>
  <c r="I843" i="13" s="1"/>
  <c r="I844" i="13" s="1"/>
  <c r="L1201" i="13"/>
  <c r="K1202" i="13"/>
  <c r="K1204" i="13" s="1"/>
  <c r="I53" i="13"/>
  <c r="I56" i="13" s="1"/>
  <c r="I51" i="13"/>
  <c r="I55" i="13" s="1"/>
  <c r="J37" i="13"/>
  <c r="I38" i="13"/>
  <c r="I40" i="13" s="1"/>
  <c r="H219" i="13"/>
  <c r="H220" i="13" s="1"/>
  <c r="I210" i="13"/>
  <c r="H222" i="13"/>
  <c r="H223" i="13" s="1"/>
  <c r="H211" i="13"/>
  <c r="H213" i="13" s="1"/>
  <c r="H214" i="13" s="1"/>
  <c r="M637" i="13"/>
  <c r="N637" i="13" s="1"/>
  <c r="L648" i="13"/>
  <c r="L651" i="13"/>
  <c r="L638" i="13"/>
  <c r="L640" i="13" s="1"/>
  <c r="I428" i="13"/>
  <c r="I429" i="13" s="1"/>
  <c r="I424" i="13"/>
  <c r="I425" i="13" s="1"/>
  <c r="J413" i="13"/>
  <c r="I414" i="13"/>
  <c r="I416" i="13" s="1"/>
  <c r="I321" i="13"/>
  <c r="H322" i="13"/>
  <c r="H324" i="13" s="1"/>
  <c r="M776" i="13"/>
  <c r="M786" i="13" s="1"/>
  <c r="L777" i="13"/>
  <c r="L779" i="13" s="1"/>
  <c r="K276" i="13"/>
  <c r="J283" i="13"/>
  <c r="J284" i="13" s="1"/>
  <c r="J286" i="13"/>
  <c r="J287" i="13" s="1"/>
  <c r="J277" i="13"/>
  <c r="J279" i="13" s="1"/>
  <c r="L481" i="13"/>
  <c r="K493" i="13"/>
  <c r="K489" i="13"/>
  <c r="K482" i="13"/>
  <c r="K484" i="13" s="1"/>
  <c r="K1062" i="13"/>
  <c r="J1063" i="13"/>
  <c r="J1065" i="13" s="1"/>
  <c r="K82" i="13" l="1"/>
  <c r="L82" i="13" s="1"/>
  <c r="T25" i="20"/>
  <c r="K1276" i="13"/>
  <c r="K35" i="20"/>
  <c r="S35" i="20"/>
  <c r="Y50" i="20"/>
  <c r="AA57" i="20"/>
  <c r="AA15" i="20"/>
  <c r="X4" i="20"/>
  <c r="Y23" i="20"/>
  <c r="K29" i="20"/>
  <c r="I41" i="20"/>
  <c r="L575" i="13"/>
  <c r="L576" i="13" s="1"/>
  <c r="L578" i="13"/>
  <c r="L579" i="13" s="1"/>
  <c r="M568" i="13"/>
  <c r="L569" i="13"/>
  <c r="L571" i="13" s="1"/>
  <c r="K25" i="20"/>
  <c r="K64" i="20"/>
  <c r="X11" i="20"/>
  <c r="AA29" i="20"/>
  <c r="J671" i="13"/>
  <c r="J34" i="20" s="1"/>
  <c r="AA61" i="20"/>
  <c r="Z52" i="20"/>
  <c r="Z64" i="20"/>
  <c r="Y63" i="20"/>
  <c r="J37" i="20"/>
  <c r="K32" i="20"/>
  <c r="X33" i="20"/>
  <c r="Y34" i="20"/>
  <c r="H19" i="20"/>
  <c r="Z58" i="20"/>
  <c r="Y41" i="20"/>
  <c r="Y24" i="20"/>
  <c r="Y22" i="20"/>
  <c r="Z42" i="20"/>
  <c r="X30" i="20"/>
  <c r="S32" i="20"/>
  <c r="R7" i="20"/>
  <c r="K42" i="20"/>
  <c r="AA71" i="20"/>
  <c r="Y37" i="20"/>
  <c r="H11" i="20"/>
  <c r="AA32" i="20"/>
  <c r="J23" i="20"/>
  <c r="Q34" i="20"/>
  <c r="AA39" i="20"/>
  <c r="Y59" i="20"/>
  <c r="K7" i="20"/>
  <c r="Y9" i="20"/>
  <c r="Z21" i="20"/>
  <c r="P13" i="20"/>
  <c r="H17" i="20"/>
  <c r="X17" i="20"/>
  <c r="H14" i="20"/>
  <c r="I164" i="13"/>
  <c r="I166" i="13" s="1"/>
  <c r="I167" i="13" s="1"/>
  <c r="I30" i="20"/>
  <c r="Q4" i="20"/>
  <c r="AA28" i="20"/>
  <c r="S21" i="20"/>
  <c r="K864" i="13"/>
  <c r="I50" i="20"/>
  <c r="AA7" i="20"/>
  <c r="R20" i="20"/>
  <c r="Z72" i="20"/>
  <c r="Z25" i="20"/>
  <c r="H13" i="20"/>
  <c r="X12" i="20"/>
  <c r="AC44" i="20"/>
  <c r="Y26" i="20"/>
  <c r="Y5" i="20"/>
  <c r="X3" i="20"/>
  <c r="Z67" i="20"/>
  <c r="Z65" i="20"/>
  <c r="Y18" i="20"/>
  <c r="I4" i="20"/>
  <c r="Y16" i="20"/>
  <c r="X10" i="20"/>
  <c r="AA20" i="20"/>
  <c r="X14" i="20"/>
  <c r="Z69" i="20"/>
  <c r="AA55" i="20"/>
  <c r="Z62" i="20"/>
  <c r="J173" i="13"/>
  <c r="J170" i="13"/>
  <c r="H12" i="20"/>
  <c r="P12" i="20"/>
  <c r="I173" i="13"/>
  <c r="I174" i="13" s="1"/>
  <c r="I170" i="13"/>
  <c r="I171" i="13" s="1"/>
  <c r="S74" i="20"/>
  <c r="K74" i="20"/>
  <c r="L1345" i="13"/>
  <c r="L1346" i="13" s="1"/>
  <c r="L1342" i="13"/>
  <c r="L1343" i="13" s="1"/>
  <c r="L1336" i="13"/>
  <c r="L1338" i="13" s="1"/>
  <c r="M1335" i="13"/>
  <c r="L1301" i="13"/>
  <c r="K72" i="20"/>
  <c r="L1306" i="13"/>
  <c r="S72" i="20"/>
  <c r="N1291" i="13"/>
  <c r="N1292" i="13" s="1"/>
  <c r="N1294" i="13" s="1"/>
  <c r="M1300" i="13"/>
  <c r="S71" i="20"/>
  <c r="K71" i="20"/>
  <c r="K1088" i="13"/>
  <c r="L1322" i="13"/>
  <c r="L1323" i="13" s="1"/>
  <c r="L1326" i="13"/>
  <c r="L1327" i="13" s="1"/>
  <c r="L1315" i="13"/>
  <c r="L1317" i="13" s="1"/>
  <c r="L1318" i="13" s="1"/>
  <c r="M1314" i="13"/>
  <c r="K1185" i="13"/>
  <c r="S70" i="20"/>
  <c r="K70" i="20"/>
  <c r="L1257" i="13"/>
  <c r="L1258" i="13" s="1"/>
  <c r="L1260" i="13"/>
  <c r="L1261" i="13" s="1"/>
  <c r="M1250" i="13"/>
  <c r="L1251" i="13"/>
  <c r="L1253" i="13" s="1"/>
  <c r="L1254" i="13" s="1"/>
  <c r="S69" i="20"/>
  <c r="K69" i="20"/>
  <c r="M1272" i="13"/>
  <c r="L1282" i="13"/>
  <c r="L1283" i="13" s="1"/>
  <c r="L1279" i="13"/>
  <c r="L1280" i="13" s="1"/>
  <c r="L1273" i="13"/>
  <c r="L1275" i="13" s="1"/>
  <c r="L1241" i="13"/>
  <c r="L1242" i="13" s="1"/>
  <c r="L1238" i="13"/>
  <c r="L1239" i="13" s="1"/>
  <c r="K67" i="20"/>
  <c r="S67" i="20"/>
  <c r="K1008" i="13"/>
  <c r="K65" i="20"/>
  <c r="L1111" i="13"/>
  <c r="L1112" i="13" s="1"/>
  <c r="L1114" i="13"/>
  <c r="L1115" i="13" s="1"/>
  <c r="S65" i="20"/>
  <c r="S64" i="20"/>
  <c r="L1149" i="13"/>
  <c r="L1150" i="13" s="1"/>
  <c r="L1152" i="13"/>
  <c r="L1153" i="13" s="1"/>
  <c r="N1181" i="13"/>
  <c r="N1182" i="13" s="1"/>
  <c r="N1184" i="13" s="1"/>
  <c r="M1191" i="13"/>
  <c r="M1188" i="13"/>
  <c r="L1192" i="13"/>
  <c r="S62" i="20"/>
  <c r="L1189" i="13"/>
  <c r="K62" i="20"/>
  <c r="K61" i="20"/>
  <c r="M1123" i="13"/>
  <c r="L1133" i="13"/>
  <c r="L1134" i="13" s="1"/>
  <c r="L1130" i="13"/>
  <c r="L1131" i="13" s="1"/>
  <c r="L1124" i="13"/>
  <c r="L1126" i="13" s="1"/>
  <c r="L1127" i="13" s="1"/>
  <c r="S61" i="20"/>
  <c r="S60" i="20"/>
  <c r="K60" i="20"/>
  <c r="M1162" i="13"/>
  <c r="L1172" i="13"/>
  <c r="L1173" i="13" s="1"/>
  <c r="L1169" i="13"/>
  <c r="L1170" i="13" s="1"/>
  <c r="L1163" i="13"/>
  <c r="L1165" i="13" s="1"/>
  <c r="L1166" i="13" s="1"/>
  <c r="L1053" i="13"/>
  <c r="L1054" i="13" s="1"/>
  <c r="J59" i="20"/>
  <c r="K1069" i="13"/>
  <c r="K1070" i="13" s="1"/>
  <c r="K1072" i="13"/>
  <c r="K1073" i="13" s="1"/>
  <c r="L1044" i="13"/>
  <c r="L1046" i="13" s="1"/>
  <c r="L1047" i="13" s="1"/>
  <c r="M1043" i="13"/>
  <c r="M1053" i="13" s="1"/>
  <c r="K1295" i="13"/>
  <c r="L1096" i="13"/>
  <c r="S58" i="20"/>
  <c r="M1095" i="13"/>
  <c r="M1092" i="13"/>
  <c r="L1093" i="13"/>
  <c r="K58" i="20"/>
  <c r="J56" i="20"/>
  <c r="R56" i="20"/>
  <c r="M1085" i="13"/>
  <c r="M1087" i="13" s="1"/>
  <c r="N1084" i="13"/>
  <c r="L1024" i="13"/>
  <c r="K1034" i="13"/>
  <c r="K1035" i="13" s="1"/>
  <c r="K1031" i="13"/>
  <c r="K1032" i="13" s="1"/>
  <c r="K1025" i="13"/>
  <c r="K1027" i="13" s="1"/>
  <c r="K52" i="20"/>
  <c r="S52" i="20"/>
  <c r="M1004" i="13"/>
  <c r="L1014" i="13"/>
  <c r="L1015" i="13" s="1"/>
  <c r="L1011" i="13"/>
  <c r="L1012" i="13" s="1"/>
  <c r="L1005" i="13"/>
  <c r="L1007" i="13" s="1"/>
  <c r="K38" i="20"/>
  <c r="S38" i="20"/>
  <c r="M821" i="13"/>
  <c r="L828" i="13"/>
  <c r="L829" i="13" s="1"/>
  <c r="L831" i="13"/>
  <c r="L832" i="13" s="1"/>
  <c r="L822" i="13"/>
  <c r="L824" i="13" s="1"/>
  <c r="I329" i="13"/>
  <c r="I330" i="13" s="1"/>
  <c r="I332" i="13"/>
  <c r="I333" i="13" s="1"/>
  <c r="P19" i="20"/>
  <c r="Z74" i="20"/>
  <c r="K1339" i="13"/>
  <c r="J1205" i="13"/>
  <c r="AA70" i="20"/>
  <c r="K1217" i="13"/>
  <c r="R63" i="20"/>
  <c r="K1213" i="13"/>
  <c r="J63" i="20"/>
  <c r="AA60" i="20"/>
  <c r="K57" i="20"/>
  <c r="S57" i="20"/>
  <c r="L915" i="13"/>
  <c r="L916" i="13" s="1"/>
  <c r="L912" i="13"/>
  <c r="L913" i="13" s="1"/>
  <c r="M905" i="13"/>
  <c r="L906" i="13"/>
  <c r="L908" i="13" s="1"/>
  <c r="L909" i="13" s="1"/>
  <c r="L649" i="13"/>
  <c r="K780" i="13"/>
  <c r="S55" i="20"/>
  <c r="L1051" i="13"/>
  <c r="K55" i="20"/>
  <c r="J1028" i="13"/>
  <c r="Y56" i="20"/>
  <c r="K54" i="20"/>
  <c r="S54" i="20"/>
  <c r="L970" i="13"/>
  <c r="L971" i="13" s="1"/>
  <c r="L973" i="13"/>
  <c r="L974" i="13" s="1"/>
  <c r="L964" i="13"/>
  <c r="L966" i="13" s="1"/>
  <c r="M963" i="13"/>
  <c r="K967" i="13"/>
  <c r="Z54" i="20"/>
  <c r="T53" i="20"/>
  <c r="AB53" i="20"/>
  <c r="Q50" i="20"/>
  <c r="J847" i="13"/>
  <c r="J848" i="13" s="1"/>
  <c r="J850" i="13"/>
  <c r="J851" i="13" s="1"/>
  <c r="S47" i="20"/>
  <c r="K47" i="20"/>
  <c r="L934" i="13"/>
  <c r="L935" i="13" s="1"/>
  <c r="L931" i="13"/>
  <c r="L932" i="13" s="1"/>
  <c r="L925" i="13"/>
  <c r="L927" i="13" s="1"/>
  <c r="L928" i="13" s="1"/>
  <c r="M924" i="13"/>
  <c r="K43" i="20"/>
  <c r="S43" i="20"/>
  <c r="AA47" i="20"/>
  <c r="L784" i="13"/>
  <c r="L992" i="13"/>
  <c r="L993" i="13" s="1"/>
  <c r="L989" i="13"/>
  <c r="L990" i="13" s="1"/>
  <c r="L983" i="13"/>
  <c r="L985" i="13" s="1"/>
  <c r="L986" i="13" s="1"/>
  <c r="M982" i="13"/>
  <c r="AA43" i="20"/>
  <c r="L787" i="13"/>
  <c r="S42" i="20"/>
  <c r="N776" i="13"/>
  <c r="O776" i="13" s="1"/>
  <c r="M783" i="13"/>
  <c r="Q41" i="20"/>
  <c r="J762" i="13"/>
  <c r="J763" i="13" s="1"/>
  <c r="J767" i="13"/>
  <c r="J768" i="13" s="1"/>
  <c r="L662" i="13"/>
  <c r="L674" i="13" s="1"/>
  <c r="J675" i="13"/>
  <c r="K39" i="20"/>
  <c r="S39" i="20"/>
  <c r="L652" i="13"/>
  <c r="L893" i="13"/>
  <c r="L894" i="13" s="1"/>
  <c r="L890" i="13"/>
  <c r="L891" i="13" s="1"/>
  <c r="M883" i="13"/>
  <c r="L884" i="13"/>
  <c r="L886" i="13" s="1"/>
  <c r="L887" i="13" s="1"/>
  <c r="I34" i="20"/>
  <c r="K674" i="13"/>
  <c r="K670" i="13"/>
  <c r="M460" i="13"/>
  <c r="N460" i="13" s="1"/>
  <c r="L468" i="13"/>
  <c r="L461" i="13"/>
  <c r="L463" i="13" s="1"/>
  <c r="L464" i="13" s="1"/>
  <c r="K805" i="13"/>
  <c r="K806" i="13" s="1"/>
  <c r="K809" i="13"/>
  <c r="K810" i="13" s="1"/>
  <c r="K825" i="13"/>
  <c r="Z38" i="20"/>
  <c r="R37" i="20"/>
  <c r="J666" i="13"/>
  <c r="L724" i="13"/>
  <c r="S36" i="20"/>
  <c r="L721" i="13"/>
  <c r="K36" i="20"/>
  <c r="N713" i="13"/>
  <c r="M720" i="13"/>
  <c r="M714" i="13"/>
  <c r="M716" i="13" s="1"/>
  <c r="K572" i="13"/>
  <c r="Z35" i="20"/>
  <c r="K717" i="13"/>
  <c r="Z36" i="20"/>
  <c r="K469" i="13"/>
  <c r="S29" i="20"/>
  <c r="L693" i="13"/>
  <c r="L694" i="13" s="1"/>
  <c r="L697" i="13"/>
  <c r="L698" i="13" s="1"/>
  <c r="J9" i="20"/>
  <c r="Q5" i="20"/>
  <c r="I5" i="20"/>
  <c r="K28" i="20"/>
  <c r="Z27" i="20"/>
  <c r="L869" i="13"/>
  <c r="K27" i="20"/>
  <c r="L873" i="13"/>
  <c r="S27" i="20"/>
  <c r="L601" i="13"/>
  <c r="J44" i="20"/>
  <c r="R44" i="20"/>
  <c r="K592" i="13"/>
  <c r="N860" i="13"/>
  <c r="M868" i="13"/>
  <c r="M870" i="13" s="1"/>
  <c r="M872" i="13"/>
  <c r="M874" i="13" s="1"/>
  <c r="M861" i="13"/>
  <c r="M863" i="13" s="1"/>
  <c r="M67" i="13"/>
  <c r="M80" i="13" s="1"/>
  <c r="L589" i="13"/>
  <c r="L591" i="13" s="1"/>
  <c r="L81" i="13"/>
  <c r="L83" i="13" s="1"/>
  <c r="L68" i="13"/>
  <c r="L70" i="13" s="1"/>
  <c r="L71" i="13" s="1"/>
  <c r="L596" i="13"/>
  <c r="L597" i="13" s="1"/>
  <c r="K951" i="13"/>
  <c r="K952" i="13" s="1"/>
  <c r="K954" i="13"/>
  <c r="K955" i="13" s="1"/>
  <c r="K528" i="13"/>
  <c r="M588" i="13"/>
  <c r="N588" i="13" s="1"/>
  <c r="H515" i="13"/>
  <c r="Z40" i="20"/>
  <c r="H512" i="13"/>
  <c r="N651" i="13"/>
  <c r="N648" i="13"/>
  <c r="K31" i="20"/>
  <c r="K490" i="13"/>
  <c r="Q30" i="20"/>
  <c r="J485" i="13"/>
  <c r="Q26" i="20"/>
  <c r="I26" i="20"/>
  <c r="R24" i="20"/>
  <c r="K447" i="13"/>
  <c r="K448" i="13" s="1"/>
  <c r="K450" i="13"/>
  <c r="K451" i="13" s="1"/>
  <c r="K615" i="13"/>
  <c r="J24" i="20"/>
  <c r="K494" i="13"/>
  <c r="R23" i="20"/>
  <c r="R22" i="20"/>
  <c r="J22" i="20"/>
  <c r="K21" i="20"/>
  <c r="L612" i="13"/>
  <c r="L614" i="13" s="1"/>
  <c r="L622" i="13"/>
  <c r="L623" i="13" s="1"/>
  <c r="M611" i="13"/>
  <c r="L619" i="13"/>
  <c r="L626" i="13"/>
  <c r="L627" i="13" s="1"/>
  <c r="L472" i="13"/>
  <c r="K20" i="20"/>
  <c r="R18" i="20"/>
  <c r="J18" i="20"/>
  <c r="P17" i="20"/>
  <c r="R16" i="20"/>
  <c r="J16" i="20"/>
  <c r="K15" i="20"/>
  <c r="S15" i="20"/>
  <c r="I357" i="13"/>
  <c r="P14" i="20"/>
  <c r="I354" i="13"/>
  <c r="P11" i="20"/>
  <c r="I10" i="20"/>
  <c r="P10" i="20"/>
  <c r="Q9" i="20"/>
  <c r="H27" i="13"/>
  <c r="H21" i="13"/>
  <c r="H28" i="13"/>
  <c r="H24" i="13"/>
  <c r="L686" i="13"/>
  <c r="L688" i="13" s="1"/>
  <c r="L689" i="13" s="1"/>
  <c r="M685" i="13"/>
  <c r="O637" i="13"/>
  <c r="N638" i="13"/>
  <c r="N640" i="13" s="1"/>
  <c r="H325" i="13"/>
  <c r="L532" i="13"/>
  <c r="L533" i="13" s="1"/>
  <c r="M524" i="13"/>
  <c r="L525" i="13"/>
  <c r="L527" i="13" s="1"/>
  <c r="J391" i="13"/>
  <c r="L1212" i="13"/>
  <c r="L1216" i="13"/>
  <c r="I419" i="13"/>
  <c r="I41" i="13"/>
  <c r="M651" i="13"/>
  <c r="M653" i="13" s="1"/>
  <c r="M648" i="13"/>
  <c r="M650" i="13" s="1"/>
  <c r="J745" i="13"/>
  <c r="J746" i="13" s="1"/>
  <c r="J741" i="13"/>
  <c r="J742" i="13" s="1"/>
  <c r="J1066" i="13"/>
  <c r="J947" i="13"/>
  <c r="J280" i="13"/>
  <c r="J141" i="13"/>
  <c r="J150" i="13" s="1"/>
  <c r="J151" i="13" s="1"/>
  <c r="I142" i="13"/>
  <c r="I144" i="13" s="1"/>
  <c r="I145" i="13" s="1"/>
  <c r="L641" i="13"/>
  <c r="I153" i="13"/>
  <c r="I154" i="13" s="1"/>
  <c r="J233" i="13"/>
  <c r="J242" i="13" s="1"/>
  <c r="J243" i="13" s="1"/>
  <c r="I266" i="13"/>
  <c r="I267" i="13" s="1"/>
  <c r="I247" i="13"/>
  <c r="I248" i="13" s="1"/>
  <c r="I234" i="13"/>
  <c r="I236" i="13" s="1"/>
  <c r="I237" i="13" s="1"/>
  <c r="I258" i="13"/>
  <c r="I259" i="13" s="1"/>
  <c r="K1108" i="13"/>
  <c r="J300" i="13"/>
  <c r="K1146" i="13"/>
  <c r="I346" i="13"/>
  <c r="H187" i="13"/>
  <c r="K1235" i="13"/>
  <c r="J101" i="13"/>
  <c r="J102" i="13" s="1"/>
  <c r="J444" i="13"/>
  <c r="J800" i="13"/>
  <c r="I199" i="13"/>
  <c r="I200" i="13" s="1"/>
  <c r="I184" i="13"/>
  <c r="I186" i="13" s="1"/>
  <c r="I191" i="13"/>
  <c r="I192" i="13" s="1"/>
  <c r="I196" i="13"/>
  <c r="I197" i="13" s="1"/>
  <c r="J183" i="13"/>
  <c r="J96" i="13"/>
  <c r="L86" i="13"/>
  <c r="I505" i="13"/>
  <c r="I507" i="13" s="1"/>
  <c r="I508" i="13" s="1"/>
  <c r="J504" i="13"/>
  <c r="I511" i="13"/>
  <c r="I514" i="13"/>
  <c r="K840" i="13"/>
  <c r="J841" i="13"/>
  <c r="J843" i="13" s="1"/>
  <c r="J844" i="13" s="1"/>
  <c r="L556" i="13"/>
  <c r="L557" i="13" s="1"/>
  <c r="L559" i="13"/>
  <c r="L560" i="13" s="1"/>
  <c r="M549" i="13"/>
  <c r="N549" i="13" s="1"/>
  <c r="L550" i="13"/>
  <c r="L552" i="13" s="1"/>
  <c r="L553" i="13" s="1"/>
  <c r="L943" i="13"/>
  <c r="K944" i="13"/>
  <c r="K946" i="13" s="1"/>
  <c r="K441" i="13"/>
  <c r="K443" i="13" s="1"/>
  <c r="L440" i="13"/>
  <c r="M1231" i="13"/>
  <c r="L1232" i="13"/>
  <c r="L1234" i="13" s="1"/>
  <c r="M777" i="13"/>
  <c r="M779" i="13" s="1"/>
  <c r="M638" i="13"/>
  <c r="M640" i="13" s="1"/>
  <c r="J734" i="13"/>
  <c r="J736" i="13" s="1"/>
  <c r="J737" i="13" s="1"/>
  <c r="K733" i="13"/>
  <c r="J356" i="13"/>
  <c r="K342" i="13"/>
  <c r="J353" i="13"/>
  <c r="J343" i="13"/>
  <c r="J345" i="13" s="1"/>
  <c r="L377" i="13"/>
  <c r="L378" i="13" s="1"/>
  <c r="L375" i="13"/>
  <c r="L376" i="13" s="1"/>
  <c r="M366" i="13"/>
  <c r="N366" i="13" s="1"/>
  <c r="L367" i="13"/>
  <c r="L369" i="13" s="1"/>
  <c r="L370" i="13" s="1"/>
  <c r="J321" i="13"/>
  <c r="I322" i="13"/>
  <c r="I324" i="13" s="1"/>
  <c r="M1104" i="13"/>
  <c r="L1105" i="13"/>
  <c r="L1107" i="13" s="1"/>
  <c r="J428" i="13"/>
  <c r="J429" i="13" s="1"/>
  <c r="K413" i="13"/>
  <c r="J424" i="13"/>
  <c r="J425" i="13" s="1"/>
  <c r="J414" i="13"/>
  <c r="J416" i="13" s="1"/>
  <c r="K402" i="13"/>
  <c r="K403" i="13" s="1"/>
  <c r="L387" i="13"/>
  <c r="K388" i="13"/>
  <c r="K390" i="13" s="1"/>
  <c r="K398" i="13"/>
  <c r="K399" i="13" s="1"/>
  <c r="L92" i="13"/>
  <c r="K93" i="13"/>
  <c r="K95" i="13" s="1"/>
  <c r="L1062" i="13"/>
  <c r="K1063" i="13"/>
  <c r="K1065" i="13" s="1"/>
  <c r="L1143" i="13"/>
  <c r="L1145" i="13" s="1"/>
  <c r="M1142" i="13"/>
  <c r="M1152" i="13" s="1"/>
  <c r="I23" i="13"/>
  <c r="I20" i="13"/>
  <c r="I15" i="13"/>
  <c r="I16" i="13" s="1"/>
  <c r="J7" i="13"/>
  <c r="I8" i="13"/>
  <c r="I10" i="13" s="1"/>
  <c r="I11" i="13" s="1"/>
  <c r="K163" i="13"/>
  <c r="J164" i="13"/>
  <c r="J166" i="13" s="1"/>
  <c r="I222" i="13"/>
  <c r="I223" i="13" s="1"/>
  <c r="I219" i="13"/>
  <c r="I220" i="13" s="1"/>
  <c r="I211" i="13"/>
  <c r="I213" i="13" s="1"/>
  <c r="I214" i="13" s="1"/>
  <c r="J210" i="13"/>
  <c r="M1292" i="13"/>
  <c r="M1294" i="13" s="1"/>
  <c r="K304" i="13"/>
  <c r="K305" i="13" s="1"/>
  <c r="L296" i="13"/>
  <c r="K308" i="13"/>
  <c r="K309" i="13" s="1"/>
  <c r="K297" i="13"/>
  <c r="K299" i="13" s="1"/>
  <c r="I122" i="13"/>
  <c r="K37" i="13"/>
  <c r="J53" i="13"/>
  <c r="J56" i="13" s="1"/>
  <c r="J38" i="13"/>
  <c r="J40" i="13" s="1"/>
  <c r="J51" i="13"/>
  <c r="J55" i="13" s="1"/>
  <c r="K283" i="13"/>
  <c r="K284" i="13" s="1"/>
  <c r="K277" i="13"/>
  <c r="K279" i="13" s="1"/>
  <c r="L276" i="13"/>
  <c r="K286" i="13"/>
  <c r="K287" i="13" s="1"/>
  <c r="M1201" i="13"/>
  <c r="M1216" i="13" s="1"/>
  <c r="M1218" i="13" s="1"/>
  <c r="L1202" i="13"/>
  <c r="L1204" i="13" s="1"/>
  <c r="L796" i="13"/>
  <c r="K797" i="13"/>
  <c r="K799" i="13" s="1"/>
  <c r="K755" i="13"/>
  <c r="J756" i="13"/>
  <c r="J758" i="13" s="1"/>
  <c r="J759" i="13" s="1"/>
  <c r="J130" i="13"/>
  <c r="J131" i="13" s="1"/>
  <c r="J121" i="13"/>
  <c r="J114" i="13"/>
  <c r="J116" i="13" s="1"/>
  <c r="J117" i="13" s="1"/>
  <c r="K113" i="13"/>
  <c r="K125" i="13" s="1"/>
  <c r="K126" i="13" s="1"/>
  <c r="M1182" i="13"/>
  <c r="M1184" i="13" s="1"/>
  <c r="M481" i="13"/>
  <c r="L489" i="13"/>
  <c r="L493" i="13"/>
  <c r="L482" i="13"/>
  <c r="L484" i="13" s="1"/>
  <c r="K671" i="13" l="1"/>
  <c r="K34" i="20" s="1"/>
  <c r="S7" i="20"/>
  <c r="L1276" i="13"/>
  <c r="AB69" i="20" s="1"/>
  <c r="M539" i="13"/>
  <c r="M540" i="13" s="1"/>
  <c r="U25" i="20" s="1"/>
  <c r="AA69" i="20"/>
  <c r="AA27" i="20"/>
  <c r="L864" i="13"/>
  <c r="M864" i="13" s="1"/>
  <c r="T35" i="20"/>
  <c r="Y12" i="20"/>
  <c r="L35" i="20"/>
  <c r="Y33" i="20"/>
  <c r="K23" i="20"/>
  <c r="Z34" i="20"/>
  <c r="T21" i="20"/>
  <c r="J4" i="20"/>
  <c r="AB7" i="20"/>
  <c r="N568" i="13"/>
  <c r="M575" i="13"/>
  <c r="M576" i="13" s="1"/>
  <c r="M578" i="13"/>
  <c r="M579" i="13" s="1"/>
  <c r="M569" i="13"/>
  <c r="M571" i="13" s="1"/>
  <c r="H3" i="20"/>
  <c r="L7" i="20"/>
  <c r="J50" i="20"/>
  <c r="H33" i="20"/>
  <c r="Z9" i="20"/>
  <c r="Y30" i="20"/>
  <c r="Y3" i="20"/>
  <c r="Z5" i="20"/>
  <c r="AB28" i="20"/>
  <c r="I13" i="20"/>
  <c r="T32" i="20"/>
  <c r="AA52" i="20"/>
  <c r="AA64" i="20"/>
  <c r="Z16" i="20"/>
  <c r="Z22" i="20"/>
  <c r="K37" i="20"/>
  <c r="AA72" i="20"/>
  <c r="AA62" i="20"/>
  <c r="AB61" i="20"/>
  <c r="AB29" i="20"/>
  <c r="Z26" i="20"/>
  <c r="AB55" i="20"/>
  <c r="R34" i="20"/>
  <c r="L42" i="20"/>
  <c r="Z50" i="20"/>
  <c r="Z37" i="20"/>
  <c r="X19" i="20"/>
  <c r="AA42" i="20"/>
  <c r="Z63" i="20"/>
  <c r="Z24" i="20"/>
  <c r="L32" i="20"/>
  <c r="AB71" i="20"/>
  <c r="Z23" i="20"/>
  <c r="Y14" i="20"/>
  <c r="J30" i="20"/>
  <c r="Z41" i="20"/>
  <c r="Z18" i="20"/>
  <c r="AA21" i="20"/>
  <c r="Z59" i="20"/>
  <c r="J41" i="20"/>
  <c r="AB57" i="20"/>
  <c r="R4" i="20"/>
  <c r="Y4" i="20"/>
  <c r="S20" i="20"/>
  <c r="AB39" i="20"/>
  <c r="Y10" i="20"/>
  <c r="AA65" i="20"/>
  <c r="L25" i="20"/>
  <c r="T7" i="20"/>
  <c r="AB20" i="20"/>
  <c r="I17" i="20"/>
  <c r="Y11" i="20"/>
  <c r="AB15" i="20"/>
  <c r="AA67" i="20"/>
  <c r="Y17" i="20"/>
  <c r="I14" i="20"/>
  <c r="I19" i="20"/>
  <c r="AB32" i="20"/>
  <c r="I11" i="20"/>
  <c r="X13" i="20"/>
  <c r="AA25" i="20"/>
  <c r="L29" i="20"/>
  <c r="L64" i="20"/>
  <c r="AA58" i="20"/>
  <c r="L1088" i="13"/>
  <c r="M1088" i="13" s="1"/>
  <c r="J171" i="13"/>
  <c r="I12" i="20"/>
  <c r="J174" i="13"/>
  <c r="Q12" i="20"/>
  <c r="K173" i="13"/>
  <c r="K170" i="13"/>
  <c r="L74" i="20"/>
  <c r="T74" i="20"/>
  <c r="N1335" i="13"/>
  <c r="M1345" i="13"/>
  <c r="M1346" i="13" s="1"/>
  <c r="M1342" i="13"/>
  <c r="M1343" i="13" s="1"/>
  <c r="M1336" i="13"/>
  <c r="M1338" i="13" s="1"/>
  <c r="O1291" i="13"/>
  <c r="P1291" i="13" s="1"/>
  <c r="P1292" i="13" s="1"/>
  <c r="P1294" i="13" s="1"/>
  <c r="M1306" i="13"/>
  <c r="T72" i="20"/>
  <c r="M1301" i="13"/>
  <c r="L72" i="20"/>
  <c r="T71" i="20"/>
  <c r="L71" i="20"/>
  <c r="N1314" i="13"/>
  <c r="M1322" i="13"/>
  <c r="M1323" i="13" s="1"/>
  <c r="M1326" i="13"/>
  <c r="M1327" i="13" s="1"/>
  <c r="M1315" i="13"/>
  <c r="M1317" i="13" s="1"/>
  <c r="M1318" i="13" s="1"/>
  <c r="L1185" i="13"/>
  <c r="T70" i="20"/>
  <c r="L70" i="20"/>
  <c r="N1250" i="13"/>
  <c r="M1260" i="13"/>
  <c r="M1261" i="13" s="1"/>
  <c r="M1257" i="13"/>
  <c r="M1258" i="13" s="1"/>
  <c r="M1251" i="13"/>
  <c r="M1253" i="13" s="1"/>
  <c r="M1254" i="13" s="1"/>
  <c r="L69" i="20"/>
  <c r="T69" i="20"/>
  <c r="N1272" i="13"/>
  <c r="N1273" i="13" s="1"/>
  <c r="N1275" i="13" s="1"/>
  <c r="M1282" i="13"/>
  <c r="M1283" i="13" s="1"/>
  <c r="M1279" i="13"/>
  <c r="M1280" i="13" s="1"/>
  <c r="M1273" i="13"/>
  <c r="M1275" i="13" s="1"/>
  <c r="T67" i="20"/>
  <c r="L1008" i="13"/>
  <c r="L67" i="20"/>
  <c r="N1231" i="13"/>
  <c r="O1231" i="13" s="1"/>
  <c r="M1241" i="13"/>
  <c r="M1242" i="13" s="1"/>
  <c r="M1238" i="13"/>
  <c r="M1239" i="13" s="1"/>
  <c r="L65" i="20"/>
  <c r="N1104" i="13"/>
  <c r="N1105" i="13" s="1"/>
  <c r="N1107" i="13" s="1"/>
  <c r="M1114" i="13"/>
  <c r="M1115" i="13" s="1"/>
  <c r="M1111" i="13"/>
  <c r="M1112" i="13" s="1"/>
  <c r="T65" i="20"/>
  <c r="O1181" i="13"/>
  <c r="P1181" i="13" s="1"/>
  <c r="M1153" i="13"/>
  <c r="T64" i="20"/>
  <c r="N1142" i="13"/>
  <c r="N1143" i="13" s="1"/>
  <c r="N1145" i="13" s="1"/>
  <c r="M1149" i="13"/>
  <c r="M1150" i="13" s="1"/>
  <c r="M1189" i="13"/>
  <c r="L62" i="20"/>
  <c r="M1192" i="13"/>
  <c r="T62" i="20"/>
  <c r="L61" i="20"/>
  <c r="T61" i="20"/>
  <c r="N1123" i="13"/>
  <c r="M1133" i="13"/>
  <c r="M1134" i="13" s="1"/>
  <c r="M1130" i="13"/>
  <c r="M1131" i="13" s="1"/>
  <c r="M1124" i="13"/>
  <c r="M1126" i="13" s="1"/>
  <c r="M1127" i="13" s="1"/>
  <c r="M1044" i="13"/>
  <c r="M1046" i="13" s="1"/>
  <c r="M1047" i="13" s="1"/>
  <c r="L1295" i="13"/>
  <c r="T60" i="20"/>
  <c r="L60" i="20"/>
  <c r="N1162" i="13"/>
  <c r="M1169" i="13"/>
  <c r="M1170" i="13" s="1"/>
  <c r="M1172" i="13"/>
  <c r="M1173" i="13" s="1"/>
  <c r="M1163" i="13"/>
  <c r="M1165" i="13" s="1"/>
  <c r="M1166" i="13" s="1"/>
  <c r="K59" i="20"/>
  <c r="M1050" i="13"/>
  <c r="M1051" i="13" s="1"/>
  <c r="N1043" i="13"/>
  <c r="N1044" i="13" s="1"/>
  <c r="N1046" i="13" s="1"/>
  <c r="L1069" i="13"/>
  <c r="L1070" i="13" s="1"/>
  <c r="L1072" i="13"/>
  <c r="L1073" i="13" s="1"/>
  <c r="M1093" i="13"/>
  <c r="L58" i="20"/>
  <c r="M1096" i="13"/>
  <c r="T58" i="20"/>
  <c r="K56" i="20"/>
  <c r="S56" i="20"/>
  <c r="L1031" i="13"/>
  <c r="L1032" i="13" s="1"/>
  <c r="L1034" i="13"/>
  <c r="L1035" i="13" s="1"/>
  <c r="M1024" i="13"/>
  <c r="L1025" i="13"/>
  <c r="L1027" i="13" s="1"/>
  <c r="N1085" i="13"/>
  <c r="N1087" i="13" s="1"/>
  <c r="T52" i="20"/>
  <c r="L52" i="20"/>
  <c r="N1004" i="13"/>
  <c r="M1011" i="13"/>
  <c r="M1012" i="13" s="1"/>
  <c r="M1014" i="13"/>
  <c r="M1015" i="13" s="1"/>
  <c r="M1005" i="13"/>
  <c r="M1007" i="13" s="1"/>
  <c r="T38" i="20"/>
  <c r="L38" i="20"/>
  <c r="N821" i="13"/>
  <c r="N822" i="13" s="1"/>
  <c r="N824" i="13" s="1"/>
  <c r="M828" i="13"/>
  <c r="M829" i="13" s="1"/>
  <c r="M831" i="13"/>
  <c r="M832" i="13" s="1"/>
  <c r="M822" i="13"/>
  <c r="M824" i="13" s="1"/>
  <c r="J329" i="13"/>
  <c r="J330" i="13" s="1"/>
  <c r="J332" i="13"/>
  <c r="J333" i="13" s="1"/>
  <c r="Q19" i="20"/>
  <c r="K1205" i="13"/>
  <c r="AB70" i="20"/>
  <c r="AA74" i="20"/>
  <c r="L1339" i="13"/>
  <c r="L1213" i="13"/>
  <c r="K63" i="20"/>
  <c r="L1217" i="13"/>
  <c r="S63" i="20"/>
  <c r="AB60" i="20"/>
  <c r="T57" i="20"/>
  <c r="N905" i="13"/>
  <c r="M912" i="13"/>
  <c r="M913" i="13" s="1"/>
  <c r="M915" i="13"/>
  <c r="M916" i="13" s="1"/>
  <c r="M906" i="13"/>
  <c r="M908" i="13" s="1"/>
  <c r="M909" i="13" s="1"/>
  <c r="L780" i="13"/>
  <c r="L57" i="20"/>
  <c r="K1028" i="13"/>
  <c r="Z56" i="20"/>
  <c r="L55" i="20"/>
  <c r="M1054" i="13"/>
  <c r="T55" i="20"/>
  <c r="L54" i="20"/>
  <c r="T54" i="20"/>
  <c r="N963" i="13"/>
  <c r="M973" i="13"/>
  <c r="M974" i="13" s="1"/>
  <c r="M970" i="13"/>
  <c r="M971" i="13" s="1"/>
  <c r="M964" i="13"/>
  <c r="M966" i="13" s="1"/>
  <c r="L967" i="13"/>
  <c r="AA54" i="20"/>
  <c r="U53" i="20"/>
  <c r="AC53" i="20"/>
  <c r="R50" i="20"/>
  <c r="K847" i="13"/>
  <c r="K848" i="13" s="1"/>
  <c r="K850" i="13"/>
  <c r="K851" i="13" s="1"/>
  <c r="L47" i="20"/>
  <c r="T47" i="20"/>
  <c r="N924" i="13"/>
  <c r="M934" i="13"/>
  <c r="M935" i="13" s="1"/>
  <c r="M931" i="13"/>
  <c r="M932" i="13" s="1"/>
  <c r="M925" i="13"/>
  <c r="M927" i="13" s="1"/>
  <c r="M928" i="13" s="1"/>
  <c r="N777" i="13"/>
  <c r="N779" i="13" s="1"/>
  <c r="T43" i="20"/>
  <c r="L43" i="20"/>
  <c r="AB47" i="20"/>
  <c r="M784" i="13"/>
  <c r="N982" i="13"/>
  <c r="M992" i="13"/>
  <c r="M993" i="13" s="1"/>
  <c r="M989" i="13"/>
  <c r="M990" i="13" s="1"/>
  <c r="M983" i="13"/>
  <c r="M985" i="13" s="1"/>
  <c r="M986" i="13" s="1"/>
  <c r="M787" i="13"/>
  <c r="T42" i="20"/>
  <c r="AB43" i="20"/>
  <c r="L663" i="13"/>
  <c r="L665" i="13" s="1"/>
  <c r="M662" i="13"/>
  <c r="N662" i="13" s="1"/>
  <c r="O662" i="13" s="1"/>
  <c r="R41" i="20"/>
  <c r="K762" i="13"/>
  <c r="K763" i="13" s="1"/>
  <c r="K767" i="13"/>
  <c r="K768" i="13" s="1"/>
  <c r="L670" i="13"/>
  <c r="K675" i="13"/>
  <c r="P776" i="13"/>
  <c r="O777" i="13"/>
  <c r="O779" i="13" s="1"/>
  <c r="L39" i="20"/>
  <c r="N883" i="13"/>
  <c r="M893" i="13"/>
  <c r="M894" i="13" s="1"/>
  <c r="M890" i="13"/>
  <c r="M891" i="13" s="1"/>
  <c r="M884" i="13"/>
  <c r="M886" i="13" s="1"/>
  <c r="M887" i="13" s="1"/>
  <c r="T39" i="20"/>
  <c r="M461" i="13"/>
  <c r="M463" i="13" s="1"/>
  <c r="M464" i="13" s="1"/>
  <c r="M471" i="13"/>
  <c r="M472" i="13" s="1"/>
  <c r="M468" i="13"/>
  <c r="S37" i="20"/>
  <c r="K666" i="13"/>
  <c r="L825" i="13"/>
  <c r="AA38" i="20"/>
  <c r="L805" i="13"/>
  <c r="L806" i="13" s="1"/>
  <c r="L809" i="13"/>
  <c r="L810" i="13" s="1"/>
  <c r="M721" i="13"/>
  <c r="L36" i="20"/>
  <c r="M724" i="13"/>
  <c r="T36" i="20"/>
  <c r="N714" i="13"/>
  <c r="N716" i="13" s="1"/>
  <c r="O713" i="13"/>
  <c r="L469" i="13"/>
  <c r="L717" i="13"/>
  <c r="AA36" i="20"/>
  <c r="AA35" i="20"/>
  <c r="L572" i="13"/>
  <c r="T29" i="20"/>
  <c r="K9" i="20"/>
  <c r="M596" i="13"/>
  <c r="M598" i="13" s="1"/>
  <c r="R5" i="20"/>
  <c r="J5" i="20"/>
  <c r="L28" i="20"/>
  <c r="L528" i="13"/>
  <c r="M589" i="13"/>
  <c r="M591" i="13" s="1"/>
  <c r="O549" i="13"/>
  <c r="N550" i="13"/>
  <c r="N552" i="13" s="1"/>
  <c r="M600" i="13"/>
  <c r="M602" i="13" s="1"/>
  <c r="M873" i="13"/>
  <c r="T27" i="20"/>
  <c r="L592" i="13"/>
  <c r="M869" i="13"/>
  <c r="L27" i="20"/>
  <c r="M81" i="13"/>
  <c r="M83" i="13" s="1"/>
  <c r="M68" i="13"/>
  <c r="M70" i="13" s="1"/>
  <c r="M71" i="13" s="1"/>
  <c r="S44" i="20"/>
  <c r="K44" i="20"/>
  <c r="N861" i="13"/>
  <c r="N863" i="13" s="1"/>
  <c r="O860" i="13"/>
  <c r="N67" i="13"/>
  <c r="O67" i="13" s="1"/>
  <c r="L951" i="13"/>
  <c r="L952" i="13" s="1"/>
  <c r="L954" i="13"/>
  <c r="L955" i="13" s="1"/>
  <c r="AA40" i="20"/>
  <c r="I515" i="13"/>
  <c r="P33" i="20"/>
  <c r="L490" i="13"/>
  <c r="I512" i="13"/>
  <c r="M652" i="13"/>
  <c r="M649" i="13"/>
  <c r="K485" i="13"/>
  <c r="L31" i="20"/>
  <c r="R30" i="20"/>
  <c r="R26" i="20"/>
  <c r="J26" i="20"/>
  <c r="S24" i="20"/>
  <c r="K24" i="20"/>
  <c r="L447" i="13"/>
  <c r="L448" i="13" s="1"/>
  <c r="L450" i="13"/>
  <c r="L451" i="13" s="1"/>
  <c r="L615" i="13"/>
  <c r="L494" i="13"/>
  <c r="S23" i="20"/>
  <c r="K22" i="20"/>
  <c r="S22" i="20"/>
  <c r="L21" i="20"/>
  <c r="M626" i="13"/>
  <c r="M628" i="13" s="1"/>
  <c r="M622" i="13"/>
  <c r="M623" i="13" s="1"/>
  <c r="M619" i="13"/>
  <c r="M624" i="13" s="1"/>
  <c r="M612" i="13"/>
  <c r="M614" i="13" s="1"/>
  <c r="N611" i="13"/>
  <c r="M82" i="13"/>
  <c r="L20" i="20"/>
  <c r="O460" i="13"/>
  <c r="N461" i="13"/>
  <c r="N463" i="13" s="1"/>
  <c r="S18" i="20"/>
  <c r="K18" i="20"/>
  <c r="Q17" i="20"/>
  <c r="S16" i="20"/>
  <c r="K16" i="20"/>
  <c r="T15" i="20"/>
  <c r="L15" i="20"/>
  <c r="N375" i="13"/>
  <c r="N377" i="13"/>
  <c r="O366" i="13"/>
  <c r="N367" i="13"/>
  <c r="N369" i="13" s="1"/>
  <c r="J357" i="13"/>
  <c r="Q14" i="20"/>
  <c r="J354" i="13"/>
  <c r="Q13" i="20"/>
  <c r="Q11" i="20"/>
  <c r="I27" i="13"/>
  <c r="J10" i="20"/>
  <c r="Q10" i="20"/>
  <c r="R9" i="20"/>
  <c r="I21" i="13"/>
  <c r="P3" i="20"/>
  <c r="I28" i="13"/>
  <c r="I24" i="13"/>
  <c r="O588" i="13"/>
  <c r="N589" i="13"/>
  <c r="N591" i="13" s="1"/>
  <c r="N685" i="13"/>
  <c r="M697" i="13"/>
  <c r="M699" i="13" s="1"/>
  <c r="M693" i="13"/>
  <c r="M695" i="13" s="1"/>
  <c r="M686" i="13"/>
  <c r="M688" i="13" s="1"/>
  <c r="M689" i="13" s="1"/>
  <c r="P637" i="13"/>
  <c r="O638" i="13"/>
  <c r="O640" i="13" s="1"/>
  <c r="I325" i="13"/>
  <c r="K391" i="13"/>
  <c r="J41" i="13"/>
  <c r="N524" i="13"/>
  <c r="M532" i="13"/>
  <c r="M534" i="13" s="1"/>
  <c r="M525" i="13"/>
  <c r="M527" i="13" s="1"/>
  <c r="N1201" i="13"/>
  <c r="O1201" i="13" s="1"/>
  <c r="M1212" i="13"/>
  <c r="M1214" i="13" s="1"/>
  <c r="K947" i="13"/>
  <c r="J419" i="13"/>
  <c r="K745" i="13"/>
  <c r="K746" i="13" s="1"/>
  <c r="K741" i="13"/>
  <c r="K742" i="13" s="1"/>
  <c r="K1066" i="13"/>
  <c r="M641" i="13"/>
  <c r="K280" i="13"/>
  <c r="J153" i="13"/>
  <c r="J154" i="13" s="1"/>
  <c r="K141" i="13"/>
  <c r="K142" i="13" s="1"/>
  <c r="K144" i="13" s="1"/>
  <c r="J142" i="13"/>
  <c r="J144" i="13" s="1"/>
  <c r="J145" i="13" s="1"/>
  <c r="J234" i="13"/>
  <c r="J236" i="13" s="1"/>
  <c r="J237" i="13" s="1"/>
  <c r="J258" i="13"/>
  <c r="J259" i="13" s="1"/>
  <c r="J247" i="13"/>
  <c r="J248" i="13" s="1"/>
  <c r="J266" i="13"/>
  <c r="J267" i="13" s="1"/>
  <c r="K233" i="13"/>
  <c r="K247" i="13" s="1"/>
  <c r="K248" i="13" s="1"/>
  <c r="J122" i="13"/>
  <c r="L1146" i="13"/>
  <c r="L1108" i="13"/>
  <c r="J167" i="13"/>
  <c r="K300" i="13"/>
  <c r="J346" i="13"/>
  <c r="K800" i="13"/>
  <c r="K101" i="13"/>
  <c r="K102" i="13" s="1"/>
  <c r="I187" i="13"/>
  <c r="K96" i="13"/>
  <c r="L1235" i="13"/>
  <c r="J196" i="13"/>
  <c r="J197" i="13" s="1"/>
  <c r="J199" i="13"/>
  <c r="J200" i="13" s="1"/>
  <c r="J191" i="13"/>
  <c r="J192" i="13" s="1"/>
  <c r="K183" i="13"/>
  <c r="J184" i="13"/>
  <c r="J186" i="13" s="1"/>
  <c r="K444" i="13"/>
  <c r="M86" i="13"/>
  <c r="J505" i="13"/>
  <c r="J507" i="13" s="1"/>
  <c r="K504" i="13"/>
  <c r="J514" i="13"/>
  <c r="J511" i="13"/>
  <c r="M377" i="13"/>
  <c r="M378" i="13" s="1"/>
  <c r="M375" i="13"/>
  <c r="M376" i="13" s="1"/>
  <c r="M367" i="13"/>
  <c r="M369" i="13" s="1"/>
  <c r="M370" i="13" s="1"/>
  <c r="M440" i="13"/>
  <c r="M450" i="13" s="1"/>
  <c r="L441" i="13"/>
  <c r="L443" i="13" s="1"/>
  <c r="L286" i="13"/>
  <c r="L287" i="13" s="1"/>
  <c r="M276" i="13"/>
  <c r="L283" i="13"/>
  <c r="L284" i="13" s="1"/>
  <c r="L277" i="13"/>
  <c r="L279" i="13" s="1"/>
  <c r="M943" i="13"/>
  <c r="L944" i="13"/>
  <c r="L946" i="13" s="1"/>
  <c r="L402" i="13"/>
  <c r="L403" i="13" s="1"/>
  <c r="L398" i="13"/>
  <c r="L399" i="13" s="1"/>
  <c r="M387" i="13"/>
  <c r="N387" i="13" s="1"/>
  <c r="L388" i="13"/>
  <c r="L390" i="13" s="1"/>
  <c r="L733" i="13"/>
  <c r="K734" i="13"/>
  <c r="K736" i="13" s="1"/>
  <c r="K737" i="13" s="1"/>
  <c r="L163" i="13"/>
  <c r="K164" i="13"/>
  <c r="K166" i="13" s="1"/>
  <c r="M1062" i="13"/>
  <c r="L1063" i="13"/>
  <c r="L1065" i="13" s="1"/>
  <c r="M1202" i="13"/>
  <c r="M1204" i="13" s="1"/>
  <c r="J222" i="13"/>
  <c r="J223" i="13" s="1"/>
  <c r="J211" i="13"/>
  <c r="J213" i="13" s="1"/>
  <c r="J214" i="13" s="1"/>
  <c r="J219" i="13"/>
  <c r="J220" i="13" s="1"/>
  <c r="K210" i="13"/>
  <c r="M296" i="13"/>
  <c r="N296" i="13" s="1"/>
  <c r="L304" i="13"/>
  <c r="L305" i="13" s="1"/>
  <c r="L308" i="13"/>
  <c r="L309" i="13" s="1"/>
  <c r="L297" i="13"/>
  <c r="L299" i="13" s="1"/>
  <c r="M489" i="13"/>
  <c r="M491" i="13" s="1"/>
  <c r="M482" i="13"/>
  <c r="M484" i="13" s="1"/>
  <c r="M493" i="13"/>
  <c r="M495" i="13" s="1"/>
  <c r="M559" i="13"/>
  <c r="M560" i="13" s="1"/>
  <c r="M556" i="13"/>
  <c r="M557" i="13" s="1"/>
  <c r="M550" i="13"/>
  <c r="M552" i="13" s="1"/>
  <c r="M553" i="13" s="1"/>
  <c r="M92" i="13"/>
  <c r="L93" i="13"/>
  <c r="L95" i="13" s="1"/>
  <c r="M1143" i="13"/>
  <c r="M1145" i="13" s="1"/>
  <c r="L755" i="13"/>
  <c r="K756" i="13"/>
  <c r="K758" i="13" s="1"/>
  <c r="K759" i="13" s="1"/>
  <c r="K121" i="13"/>
  <c r="L113" i="13"/>
  <c r="L125" i="13" s="1"/>
  <c r="L126" i="13" s="1"/>
  <c r="K114" i="13"/>
  <c r="K116" i="13" s="1"/>
  <c r="K117" i="13" s="1"/>
  <c r="K130" i="13"/>
  <c r="K131" i="13" s="1"/>
  <c r="K356" i="13"/>
  <c r="K353" i="13"/>
  <c r="K343" i="13"/>
  <c r="K345" i="13" s="1"/>
  <c r="L342" i="13"/>
  <c r="M1232" i="13"/>
  <c r="M1234" i="13" s="1"/>
  <c r="M1105" i="13"/>
  <c r="M1107" i="13" s="1"/>
  <c r="M796" i="13"/>
  <c r="L797" i="13"/>
  <c r="L799" i="13" s="1"/>
  <c r="L37" i="13"/>
  <c r="K38" i="13"/>
  <c r="K40" i="13" s="1"/>
  <c r="K51" i="13"/>
  <c r="K55" i="13" s="1"/>
  <c r="K53" i="13"/>
  <c r="K56" i="13" s="1"/>
  <c r="J20" i="13"/>
  <c r="J23" i="13"/>
  <c r="J15" i="13"/>
  <c r="J16" i="13" s="1"/>
  <c r="K7" i="13"/>
  <c r="J8" i="13"/>
  <c r="J10" i="13" s="1"/>
  <c r="J11" i="13" s="1"/>
  <c r="L413" i="13"/>
  <c r="K428" i="13"/>
  <c r="K429" i="13" s="1"/>
  <c r="K424" i="13"/>
  <c r="K425" i="13" s="1"/>
  <c r="K414" i="13"/>
  <c r="K416" i="13" s="1"/>
  <c r="K321" i="13"/>
  <c r="J322" i="13"/>
  <c r="J324" i="13" s="1"/>
  <c r="L840" i="13"/>
  <c r="K841" i="13"/>
  <c r="K843" i="13" s="1"/>
  <c r="K844" i="13" s="1"/>
  <c r="M1276" i="13" l="1"/>
  <c r="N1276" i="13" s="1"/>
  <c r="L671" i="13"/>
  <c r="L34" i="20" s="1"/>
  <c r="AB27" i="20"/>
  <c r="U35" i="20"/>
  <c r="M38" i="20"/>
  <c r="U60" i="20"/>
  <c r="U21" i="20"/>
  <c r="U43" i="20"/>
  <c r="U55" i="20"/>
  <c r="M74" i="20"/>
  <c r="AC58" i="20"/>
  <c r="M64" i="20"/>
  <c r="Z11" i="20"/>
  <c r="Z4" i="20"/>
  <c r="U27" i="20"/>
  <c r="AA34" i="20"/>
  <c r="S34" i="20"/>
  <c r="M42" i="20"/>
  <c r="AA41" i="20"/>
  <c r="M27" i="20"/>
  <c r="AA23" i="20"/>
  <c r="K30" i="20"/>
  <c r="AA26" i="20"/>
  <c r="AA22" i="20"/>
  <c r="U52" i="20"/>
  <c r="U58" i="20"/>
  <c r="AB72" i="20"/>
  <c r="U71" i="20"/>
  <c r="M52" i="20"/>
  <c r="U64" i="20"/>
  <c r="M69" i="20"/>
  <c r="M71" i="20"/>
  <c r="Z17" i="20"/>
  <c r="K50" i="20"/>
  <c r="AB62" i="20"/>
  <c r="AB65" i="20"/>
  <c r="O28" i="20" a="1"/>
  <c r="O28" i="20" s="1"/>
  <c r="J13" i="20"/>
  <c r="AA18" i="20"/>
  <c r="T20" i="20"/>
  <c r="M20" i="20"/>
  <c r="K41" i="20"/>
  <c r="AB42" i="20"/>
  <c r="M58" i="20"/>
  <c r="AC61" i="20"/>
  <c r="U69" i="20"/>
  <c r="O568" i="13"/>
  <c r="N569" i="13"/>
  <c r="N571" i="13" s="1"/>
  <c r="S4" i="20"/>
  <c r="L37" i="20"/>
  <c r="M43" i="20"/>
  <c r="Z10" i="20"/>
  <c r="J11" i="20"/>
  <c r="Z12" i="20"/>
  <c r="U74" i="20"/>
  <c r="Z3" i="20"/>
  <c r="M28" i="20"/>
  <c r="AC15" i="20"/>
  <c r="AB67" i="20"/>
  <c r="AB64" i="20"/>
  <c r="AA59" i="20"/>
  <c r="Y19" i="20"/>
  <c r="J14" i="20"/>
  <c r="AB21" i="20"/>
  <c r="AC20" i="20"/>
  <c r="AC57" i="20"/>
  <c r="AA63" i="20"/>
  <c r="M61" i="20"/>
  <c r="M35" i="20"/>
  <c r="U67" i="20"/>
  <c r="M60" i="20"/>
  <c r="AA24" i="20"/>
  <c r="AA16" i="20"/>
  <c r="M62" i="20"/>
  <c r="AB52" i="20"/>
  <c r="AA50" i="20"/>
  <c r="M15" i="20"/>
  <c r="AA5" i="20"/>
  <c r="AB25" i="20"/>
  <c r="U57" i="20"/>
  <c r="U61" i="20"/>
  <c r="M65" i="20"/>
  <c r="U62" i="20"/>
  <c r="Y13" i="20"/>
  <c r="M57" i="20"/>
  <c r="Z30" i="20"/>
  <c r="U7" i="20"/>
  <c r="M39" i="20"/>
  <c r="U47" i="20"/>
  <c r="U54" i="20"/>
  <c r="J19" i="20"/>
  <c r="M55" i="20"/>
  <c r="M72" i="20"/>
  <c r="AC39" i="20"/>
  <c r="M47" i="20"/>
  <c r="U65" i="20"/>
  <c r="I33" i="20"/>
  <c r="U36" i="20"/>
  <c r="AA9" i="20"/>
  <c r="I3" i="20"/>
  <c r="L23" i="20"/>
  <c r="AC7" i="20"/>
  <c r="U39" i="20"/>
  <c r="M70" i="20"/>
  <c r="Z14" i="20"/>
  <c r="U15" i="20"/>
  <c r="M54" i="20"/>
  <c r="K4" i="20"/>
  <c r="AA37" i="20"/>
  <c r="M7" i="20"/>
  <c r="M36" i="20"/>
  <c r="U42" i="20"/>
  <c r="U38" i="20"/>
  <c r="M67" i="20"/>
  <c r="U70" i="20"/>
  <c r="U72" i="20"/>
  <c r="AB58" i="20"/>
  <c r="O1292" i="13"/>
  <c r="O1294" i="13" s="1"/>
  <c r="L173" i="13"/>
  <c r="L170" i="13"/>
  <c r="K174" i="13"/>
  <c r="R12" i="20"/>
  <c r="K171" i="13"/>
  <c r="J12" i="20"/>
  <c r="N1336" i="13"/>
  <c r="N1338" i="13" s="1"/>
  <c r="O1335" i="13"/>
  <c r="M1185" i="13"/>
  <c r="O1314" i="13"/>
  <c r="N1315" i="13"/>
  <c r="N1317" i="13" s="1"/>
  <c r="N1318" i="13" s="1"/>
  <c r="O1250" i="13"/>
  <c r="N1251" i="13"/>
  <c r="N1253" i="13" s="1"/>
  <c r="N1254" i="13" s="1"/>
  <c r="M1008" i="13"/>
  <c r="N1232" i="13"/>
  <c r="N1234" i="13" s="1"/>
  <c r="O1104" i="13"/>
  <c r="P1104" i="13" s="1"/>
  <c r="O1142" i="13"/>
  <c r="O1143" i="13" s="1"/>
  <c r="O1145" i="13" s="1"/>
  <c r="O1182" i="13"/>
  <c r="O1184" i="13" s="1"/>
  <c r="M1295" i="13"/>
  <c r="O1123" i="13"/>
  <c r="N1124" i="13"/>
  <c r="N1126" i="13" s="1"/>
  <c r="N1127" i="13" s="1"/>
  <c r="N1163" i="13"/>
  <c r="N1165" i="13" s="1"/>
  <c r="N1166" i="13" s="1"/>
  <c r="O1162" i="13"/>
  <c r="O1043" i="13"/>
  <c r="P1043" i="13" s="1"/>
  <c r="Q1043" i="13" s="1"/>
  <c r="Q1044" i="13" s="1"/>
  <c r="Q1046" i="13" s="1"/>
  <c r="L59" i="20"/>
  <c r="M1072" i="13"/>
  <c r="M1073" i="13" s="1"/>
  <c r="M1069" i="13"/>
  <c r="M1070" i="13" s="1"/>
  <c r="AC71" i="20"/>
  <c r="N1088" i="13"/>
  <c r="T56" i="20"/>
  <c r="L56" i="20"/>
  <c r="M1034" i="13"/>
  <c r="M1035" i="13" s="1"/>
  <c r="M1031" i="13"/>
  <c r="M1032" i="13" s="1"/>
  <c r="M1025" i="13"/>
  <c r="M1027" i="13" s="1"/>
  <c r="N1005" i="13"/>
  <c r="N1007" i="13" s="1"/>
  <c r="O1004" i="13"/>
  <c r="L1205" i="13"/>
  <c r="K329" i="13"/>
  <c r="K330" i="13" s="1"/>
  <c r="K332" i="13"/>
  <c r="K333" i="13" s="1"/>
  <c r="R19" i="20"/>
  <c r="M1213" i="13"/>
  <c r="L63" i="20"/>
  <c r="AB74" i="20"/>
  <c r="M1339" i="13"/>
  <c r="M1217" i="13"/>
  <c r="T63" i="20"/>
  <c r="AC70" i="20"/>
  <c r="AC60" i="20"/>
  <c r="Q1181" i="13"/>
  <c r="Q1182" i="13" s="1"/>
  <c r="Q1184" i="13" s="1"/>
  <c r="P1182" i="13"/>
  <c r="P1184" i="13" s="1"/>
  <c r="M780" i="13"/>
  <c r="O905" i="13"/>
  <c r="N906" i="13"/>
  <c r="N908" i="13" s="1"/>
  <c r="N909" i="13" s="1"/>
  <c r="L1028" i="13"/>
  <c r="AA56" i="20"/>
  <c r="N1047" i="13"/>
  <c r="AC55" i="20"/>
  <c r="N970" i="13"/>
  <c r="N973" i="13"/>
  <c r="O963" i="13"/>
  <c r="N964" i="13"/>
  <c r="N966" i="13" s="1"/>
  <c r="AB54" i="20"/>
  <c r="M967" i="13"/>
  <c r="M663" i="13"/>
  <c r="M665" i="13" s="1"/>
  <c r="S50" i="20"/>
  <c r="L847" i="13"/>
  <c r="L848" i="13" s="1"/>
  <c r="L850" i="13"/>
  <c r="L851" i="13" s="1"/>
  <c r="M674" i="13"/>
  <c r="M676" i="13" s="1"/>
  <c r="O924" i="13"/>
  <c r="N925" i="13"/>
  <c r="N927" i="13" s="1"/>
  <c r="N928" i="13" s="1"/>
  <c r="N983" i="13"/>
  <c r="N985" i="13" s="1"/>
  <c r="N986" i="13" s="1"/>
  <c r="O982" i="13"/>
  <c r="AC47" i="20"/>
  <c r="M670" i="13"/>
  <c r="M672" i="13" s="1"/>
  <c r="AC43" i="20"/>
  <c r="L675" i="13"/>
  <c r="S41" i="20"/>
  <c r="L762" i="13"/>
  <c r="L763" i="13" s="1"/>
  <c r="L767" i="13"/>
  <c r="L768" i="13" s="1"/>
  <c r="Q776" i="13"/>
  <c r="Q777" i="13" s="1"/>
  <c r="Q779" i="13" s="1"/>
  <c r="P777" i="13"/>
  <c r="P779" i="13" s="1"/>
  <c r="O883" i="13"/>
  <c r="N884" i="13"/>
  <c r="N886" i="13" s="1"/>
  <c r="N887" i="13" s="1"/>
  <c r="L666" i="13"/>
  <c r="T37" i="20"/>
  <c r="M825" i="13"/>
  <c r="AB38" i="20"/>
  <c r="M805" i="13"/>
  <c r="M809" i="13"/>
  <c r="M810" i="13" s="1"/>
  <c r="M469" i="13"/>
  <c r="O714" i="13"/>
  <c r="O716" i="13" s="1"/>
  <c r="P713" i="13"/>
  <c r="AB35" i="20"/>
  <c r="M572" i="13"/>
  <c r="M717" i="13"/>
  <c r="AB36" i="20"/>
  <c r="M597" i="13"/>
  <c r="M698" i="13"/>
  <c r="M694" i="13"/>
  <c r="L9" i="20"/>
  <c r="M690" i="13"/>
  <c r="AC29" i="20"/>
  <c r="M528" i="13"/>
  <c r="S5" i="20"/>
  <c r="K5" i="20"/>
  <c r="N68" i="13"/>
  <c r="N70" i="13" s="1"/>
  <c r="N71" i="13" s="1"/>
  <c r="M601" i="13"/>
  <c r="M592" i="13"/>
  <c r="N553" i="13"/>
  <c r="AC28" i="20"/>
  <c r="P549" i="13"/>
  <c r="O550" i="13"/>
  <c r="O552" i="13" s="1"/>
  <c r="L44" i="20"/>
  <c r="T44" i="20"/>
  <c r="P860" i="13"/>
  <c r="P861" i="13" s="1"/>
  <c r="P863" i="13" s="1"/>
  <c r="O861" i="13"/>
  <c r="O863" i="13" s="1"/>
  <c r="N864" i="13"/>
  <c r="AC27" i="20"/>
  <c r="M865" i="13"/>
  <c r="M951" i="13"/>
  <c r="M952" i="13" s="1"/>
  <c r="M954" i="13"/>
  <c r="M955" i="13" s="1"/>
  <c r="J515" i="13"/>
  <c r="Q33" i="20"/>
  <c r="AB40" i="20"/>
  <c r="L485" i="13"/>
  <c r="J508" i="13"/>
  <c r="J512" i="13"/>
  <c r="N649" i="13"/>
  <c r="M32" i="20"/>
  <c r="N652" i="13"/>
  <c r="U32" i="20"/>
  <c r="M642" i="13"/>
  <c r="AC32" i="20"/>
  <c r="S30" i="20"/>
  <c r="K26" i="20"/>
  <c r="S26" i="20"/>
  <c r="M533" i="13"/>
  <c r="M451" i="13"/>
  <c r="T24" i="20"/>
  <c r="L24" i="20"/>
  <c r="M615" i="13"/>
  <c r="N464" i="13"/>
  <c r="N440" i="13"/>
  <c r="O440" i="13" s="1"/>
  <c r="M447" i="13"/>
  <c r="M448" i="13" s="1"/>
  <c r="M494" i="13"/>
  <c r="T23" i="20"/>
  <c r="M490" i="13"/>
  <c r="L22" i="20"/>
  <c r="T22" i="20"/>
  <c r="M627" i="13"/>
  <c r="O611" i="13"/>
  <c r="N612" i="13"/>
  <c r="N614" i="13" s="1"/>
  <c r="P460" i="13"/>
  <c r="O461" i="13"/>
  <c r="O463" i="13" s="1"/>
  <c r="T18" i="20"/>
  <c r="L18" i="20"/>
  <c r="R17" i="20"/>
  <c r="J17" i="20"/>
  <c r="L16" i="20"/>
  <c r="T16" i="20"/>
  <c r="N370" i="13"/>
  <c r="P366" i="13"/>
  <c r="O367" i="13"/>
  <c r="O369" i="13" s="1"/>
  <c r="J27" i="13"/>
  <c r="K357" i="13"/>
  <c r="R14" i="20"/>
  <c r="K354" i="13"/>
  <c r="R13" i="20"/>
  <c r="J28" i="13"/>
  <c r="R11" i="20"/>
  <c r="R10" i="20"/>
  <c r="S9" i="20"/>
  <c r="J21" i="13"/>
  <c r="Q3" i="20"/>
  <c r="J24" i="13"/>
  <c r="O387" i="13"/>
  <c r="N388" i="13"/>
  <c r="N390" i="13" s="1"/>
  <c r="P588" i="13"/>
  <c r="O589" i="13"/>
  <c r="O591" i="13" s="1"/>
  <c r="N796" i="13"/>
  <c r="O796" i="13" s="1"/>
  <c r="N663" i="13"/>
  <c r="N665" i="13" s="1"/>
  <c r="N674" i="13"/>
  <c r="N670" i="13"/>
  <c r="P662" i="13"/>
  <c r="O663" i="13"/>
  <c r="O665" i="13" s="1"/>
  <c r="O685" i="13"/>
  <c r="N686" i="13"/>
  <c r="N688" i="13" s="1"/>
  <c r="N689" i="13" s="1"/>
  <c r="P1231" i="13"/>
  <c r="P1232" i="13" s="1"/>
  <c r="P1234" i="13" s="1"/>
  <c r="O1232" i="13"/>
  <c r="O1234" i="13" s="1"/>
  <c r="N308" i="13"/>
  <c r="N304" i="13"/>
  <c r="O296" i="13"/>
  <c r="N297" i="13"/>
  <c r="N299" i="13" s="1"/>
  <c r="Q637" i="13"/>
  <c r="Q638" i="13" s="1"/>
  <c r="Q640" i="13" s="1"/>
  <c r="P638" i="13"/>
  <c r="P640" i="13" s="1"/>
  <c r="N641" i="13"/>
  <c r="O641" i="13" s="1"/>
  <c r="L391" i="13"/>
  <c r="J325" i="13"/>
  <c r="K419" i="13"/>
  <c r="K41" i="13"/>
  <c r="O524" i="13"/>
  <c r="N525" i="13"/>
  <c r="N527" i="13" s="1"/>
  <c r="L947" i="13"/>
  <c r="N1202" i="13"/>
  <c r="N1204" i="13" s="1"/>
  <c r="P1201" i="13"/>
  <c r="O1202" i="13"/>
  <c r="O1204" i="13" s="1"/>
  <c r="L741" i="13"/>
  <c r="L742" i="13" s="1"/>
  <c r="L745" i="13"/>
  <c r="L746" i="13" s="1"/>
  <c r="L1066" i="13"/>
  <c r="L280" i="13"/>
  <c r="K242" i="13"/>
  <c r="K243" i="13" s="1"/>
  <c r="K150" i="13"/>
  <c r="K151" i="13" s="1"/>
  <c r="L141" i="13"/>
  <c r="L153" i="13" s="1"/>
  <c r="K153" i="13"/>
  <c r="K154" i="13" s="1"/>
  <c r="K145" i="13"/>
  <c r="K234" i="13"/>
  <c r="K236" i="13" s="1"/>
  <c r="K237" i="13" s="1"/>
  <c r="M1146" i="13"/>
  <c r="K167" i="13"/>
  <c r="K122" i="13"/>
  <c r="K266" i="13"/>
  <c r="K267" i="13" s="1"/>
  <c r="L233" i="13"/>
  <c r="L247" i="13" s="1"/>
  <c r="L248" i="13" s="1"/>
  <c r="L249" i="13" s="1"/>
  <c r="K258" i="13"/>
  <c r="K259" i="13" s="1"/>
  <c r="M1108" i="13"/>
  <c r="L300" i="13"/>
  <c r="L96" i="13"/>
  <c r="K346" i="13"/>
  <c r="L800" i="13"/>
  <c r="J187" i="13"/>
  <c r="L444" i="13"/>
  <c r="M1235" i="13"/>
  <c r="K196" i="13"/>
  <c r="K197" i="13" s="1"/>
  <c r="K191" i="13"/>
  <c r="K192" i="13" s="1"/>
  <c r="L183" i="13"/>
  <c r="K184" i="13"/>
  <c r="K186" i="13" s="1"/>
  <c r="K199" i="13"/>
  <c r="K200" i="13" s="1"/>
  <c r="N86" i="13"/>
  <c r="O86" i="13" s="1"/>
  <c r="P86" i="13" s="1"/>
  <c r="L101" i="13"/>
  <c r="L102" i="13" s="1"/>
  <c r="K511" i="13"/>
  <c r="L504" i="13"/>
  <c r="K505" i="13"/>
  <c r="K507" i="13" s="1"/>
  <c r="K514" i="13"/>
  <c r="L756" i="13"/>
  <c r="L758" i="13" s="1"/>
  <c r="L759" i="13" s="1"/>
  <c r="M755" i="13"/>
  <c r="M767" i="13" s="1"/>
  <c r="K222" i="13"/>
  <c r="K223" i="13" s="1"/>
  <c r="L210" i="13"/>
  <c r="K219" i="13"/>
  <c r="K220" i="13" s="1"/>
  <c r="K211" i="13"/>
  <c r="K213" i="13" s="1"/>
  <c r="K214" i="13" s="1"/>
  <c r="M1063" i="13"/>
  <c r="M1065" i="13" s="1"/>
  <c r="M441" i="13"/>
  <c r="M443" i="13" s="1"/>
  <c r="K23" i="13"/>
  <c r="K15" i="13"/>
  <c r="K16" i="13" s="1"/>
  <c r="K20" i="13"/>
  <c r="L7" i="13"/>
  <c r="K8" i="13"/>
  <c r="K10" i="13" s="1"/>
  <c r="K11" i="13" s="1"/>
  <c r="M163" i="13"/>
  <c r="L164" i="13"/>
  <c r="L166" i="13" s="1"/>
  <c r="N92" i="13"/>
  <c r="M93" i="13"/>
  <c r="M95" i="13" s="1"/>
  <c r="M101" i="13"/>
  <c r="M103" i="13" s="1"/>
  <c r="L356" i="13"/>
  <c r="M342" i="13"/>
  <c r="L343" i="13"/>
  <c r="L345" i="13" s="1"/>
  <c r="L353" i="13"/>
  <c r="M733" i="13"/>
  <c r="N733" i="13" s="1"/>
  <c r="N745" i="13" s="1"/>
  <c r="L734" i="13"/>
  <c r="L736" i="13" s="1"/>
  <c r="L737" i="13" s="1"/>
  <c r="M37" i="13"/>
  <c r="L53" i="13"/>
  <c r="L56" i="13" s="1"/>
  <c r="L38" i="13"/>
  <c r="L40" i="13" s="1"/>
  <c r="L51" i="13"/>
  <c r="L55" i="13" s="1"/>
  <c r="M304" i="13"/>
  <c r="M306" i="13" s="1"/>
  <c r="M308" i="13"/>
  <c r="M310" i="13" s="1"/>
  <c r="M297" i="13"/>
  <c r="M299" i="13" s="1"/>
  <c r="M398" i="13"/>
  <c r="M400" i="13" s="1"/>
  <c r="M402" i="13"/>
  <c r="M404" i="13" s="1"/>
  <c r="M388" i="13"/>
  <c r="M390" i="13" s="1"/>
  <c r="M413" i="13"/>
  <c r="L424" i="13"/>
  <c r="L425" i="13" s="1"/>
  <c r="L428" i="13"/>
  <c r="L429" i="13" s="1"/>
  <c r="L414" i="13"/>
  <c r="L416" i="13" s="1"/>
  <c r="L321" i="13"/>
  <c r="K322" i="13"/>
  <c r="K324" i="13" s="1"/>
  <c r="M797" i="13"/>
  <c r="M799" i="13" s="1"/>
  <c r="P67" i="13"/>
  <c r="O68" i="13"/>
  <c r="O70" i="13" s="1"/>
  <c r="M840" i="13"/>
  <c r="M850" i="13" s="1"/>
  <c r="L841" i="13"/>
  <c r="L843" i="13" s="1"/>
  <c r="L844" i="13" s="1"/>
  <c r="L130" i="13"/>
  <c r="L131" i="13" s="1"/>
  <c r="M113" i="13"/>
  <c r="L114" i="13"/>
  <c r="L116" i="13" s="1"/>
  <c r="L117" i="13" s="1"/>
  <c r="L121" i="13"/>
  <c r="M944" i="13"/>
  <c r="M946" i="13" s="1"/>
  <c r="M286" i="13"/>
  <c r="M287" i="13" s="1"/>
  <c r="M283" i="13"/>
  <c r="M284" i="13" s="1"/>
  <c r="M277" i="13"/>
  <c r="M279" i="13" s="1"/>
  <c r="AC69" i="20" l="1"/>
  <c r="AB41" i="20"/>
  <c r="Z13" i="20"/>
  <c r="AC62" i="20"/>
  <c r="M23" i="20"/>
  <c r="U29" i="20"/>
  <c r="L30" i="20"/>
  <c r="AB37" i="20"/>
  <c r="AA12" i="20"/>
  <c r="M31" i="20"/>
  <c r="M29" i="20"/>
  <c r="AB34" i="20"/>
  <c r="U56" i="20"/>
  <c r="AC72" i="20"/>
  <c r="U63" i="20"/>
  <c r="L4" i="20"/>
  <c r="AB24" i="20"/>
  <c r="AA10" i="20"/>
  <c r="M616" i="13"/>
  <c r="AB59" i="20"/>
  <c r="M44" i="20"/>
  <c r="U22" i="20"/>
  <c r="AB26" i="20"/>
  <c r="L50" i="20"/>
  <c r="M63" i="20"/>
  <c r="M59" i="20"/>
  <c r="AC52" i="20"/>
  <c r="AB50" i="20"/>
  <c r="M56" i="20"/>
  <c r="M24" i="20"/>
  <c r="M593" i="13"/>
  <c r="AB5" i="20"/>
  <c r="K14" i="20"/>
  <c r="U44" i="20"/>
  <c r="AB16" i="20"/>
  <c r="M22" i="20"/>
  <c r="AA4" i="20"/>
  <c r="AA11" i="20"/>
  <c r="AA30" i="20"/>
  <c r="U24" i="20"/>
  <c r="AC25" i="20"/>
  <c r="U20" i="20"/>
  <c r="L41" i="20"/>
  <c r="O59" i="20" a="1"/>
  <c r="O59" i="20" s="1"/>
  <c r="U23" i="20"/>
  <c r="AA17" i="20"/>
  <c r="O31" i="20" a="1"/>
  <c r="O31" i="20" s="1"/>
  <c r="AB9" i="20"/>
  <c r="K11" i="20"/>
  <c r="Z19" i="20"/>
  <c r="AC42" i="20"/>
  <c r="P568" i="13"/>
  <c r="O569" i="13"/>
  <c r="O571" i="13" s="1"/>
  <c r="AB23" i="20"/>
  <c r="AA14" i="20"/>
  <c r="J3" i="20"/>
  <c r="M25" i="20"/>
  <c r="T4" i="20"/>
  <c r="K13" i="20"/>
  <c r="AB18" i="20"/>
  <c r="M21" i="20"/>
  <c r="J33" i="20"/>
  <c r="U37" i="20"/>
  <c r="T34" i="20"/>
  <c r="K19" i="20"/>
  <c r="AA3" i="20"/>
  <c r="AB22" i="20"/>
  <c r="Z33" i="20"/>
  <c r="AB63" i="20"/>
  <c r="N1185" i="13"/>
  <c r="O1185" i="13" s="1"/>
  <c r="P1185" i="13" s="1"/>
  <c r="Q1185" i="13" s="1"/>
  <c r="M173" i="13"/>
  <c r="M170" i="13"/>
  <c r="L171" i="13"/>
  <c r="K12" i="20"/>
  <c r="L174" i="13"/>
  <c r="S12" i="20"/>
  <c r="N1008" i="13"/>
  <c r="P1335" i="13"/>
  <c r="O1336" i="13"/>
  <c r="O1338" i="13" s="1"/>
  <c r="O1315" i="13"/>
  <c r="O1317" i="13" s="1"/>
  <c r="O1318" i="13" s="1"/>
  <c r="P1314" i="13"/>
  <c r="O1105" i="13"/>
  <c r="O1107" i="13" s="1"/>
  <c r="P1250" i="13"/>
  <c r="P1251" i="13" s="1"/>
  <c r="P1253" i="13" s="1"/>
  <c r="O1251" i="13"/>
  <c r="O1253" i="13" s="1"/>
  <c r="O1254" i="13" s="1"/>
  <c r="N1295" i="13"/>
  <c r="O1295" i="13" s="1"/>
  <c r="P1295" i="13" s="1"/>
  <c r="P1142" i="13"/>
  <c r="Q1142" i="13" s="1"/>
  <c r="Q1143" i="13" s="1"/>
  <c r="Q1145" i="13" s="1"/>
  <c r="O1124" i="13"/>
  <c r="O1126" i="13" s="1"/>
  <c r="O1127" i="13" s="1"/>
  <c r="P1123" i="13"/>
  <c r="P1044" i="13"/>
  <c r="P1046" i="13" s="1"/>
  <c r="O1044" i="13"/>
  <c r="O1046" i="13" s="1"/>
  <c r="O1047" i="13" s="1"/>
  <c r="O1163" i="13"/>
  <c r="O1165" i="13" s="1"/>
  <c r="O1166" i="13" s="1"/>
  <c r="P1162" i="13"/>
  <c r="M1205" i="13"/>
  <c r="P1004" i="13"/>
  <c r="P1005" i="13" s="1"/>
  <c r="P1007" i="13" s="1"/>
  <c r="O1005" i="13"/>
  <c r="O1007" i="13" s="1"/>
  <c r="S19" i="20"/>
  <c r="L329" i="13"/>
  <c r="L330" i="13" s="1"/>
  <c r="L332" i="13"/>
  <c r="L333" i="13" s="1"/>
  <c r="N1146" i="13"/>
  <c r="O1146" i="13" s="1"/>
  <c r="AC64" i="20"/>
  <c r="N1339" i="13"/>
  <c r="AC74" i="20"/>
  <c r="N1108" i="13"/>
  <c r="AC65" i="20"/>
  <c r="N780" i="13"/>
  <c r="O780" i="13" s="1"/>
  <c r="P780" i="13" s="1"/>
  <c r="Q780" i="13" s="1"/>
  <c r="N1235" i="13"/>
  <c r="O1235" i="13" s="1"/>
  <c r="P1235" i="13" s="1"/>
  <c r="AC67" i="20"/>
  <c r="Q1104" i="13"/>
  <c r="Q1105" i="13" s="1"/>
  <c r="Q1107" i="13" s="1"/>
  <c r="P1105" i="13"/>
  <c r="P1107" i="13" s="1"/>
  <c r="P905" i="13"/>
  <c r="O906" i="13"/>
  <c r="O908" i="13" s="1"/>
  <c r="O909" i="13" s="1"/>
  <c r="AB56" i="20"/>
  <c r="M1028" i="13"/>
  <c r="P963" i="13"/>
  <c r="P964" i="13" s="1"/>
  <c r="P966" i="13" s="1"/>
  <c r="O964" i="13"/>
  <c r="O966" i="13" s="1"/>
  <c r="N967" i="13"/>
  <c r="AC54" i="20"/>
  <c r="M851" i="13"/>
  <c r="T50" i="20"/>
  <c r="N840" i="13"/>
  <c r="O840" i="13" s="1"/>
  <c r="M847" i="13"/>
  <c r="M848" i="13" s="1"/>
  <c r="O925" i="13"/>
  <c r="O927" i="13" s="1"/>
  <c r="O928" i="13" s="1"/>
  <c r="P924" i="13"/>
  <c r="M675" i="13"/>
  <c r="P982" i="13"/>
  <c r="O983" i="13"/>
  <c r="O985" i="13" s="1"/>
  <c r="O986" i="13" s="1"/>
  <c r="M671" i="13"/>
  <c r="M666" i="13"/>
  <c r="M768" i="13"/>
  <c r="T41" i="20"/>
  <c r="N755" i="13"/>
  <c r="O755" i="13" s="1"/>
  <c r="M762" i="13"/>
  <c r="M763" i="13" s="1"/>
  <c r="P883" i="13"/>
  <c r="O884" i="13"/>
  <c r="O886" i="13" s="1"/>
  <c r="O887" i="13" s="1"/>
  <c r="M806" i="13"/>
  <c r="N825" i="13"/>
  <c r="AC38" i="20"/>
  <c r="Q713" i="13"/>
  <c r="P714" i="13"/>
  <c r="P716" i="13" s="1"/>
  <c r="N717" i="13"/>
  <c r="O717" i="13" s="1"/>
  <c r="AC36" i="20"/>
  <c r="N572" i="13"/>
  <c r="AC35" i="20"/>
  <c r="N528" i="13"/>
  <c r="M529" i="13"/>
  <c r="M125" i="13"/>
  <c r="M126" i="13" s="1"/>
  <c r="M102" i="13"/>
  <c r="L5" i="20"/>
  <c r="T5" i="20"/>
  <c r="N592" i="13"/>
  <c r="O592" i="13" s="1"/>
  <c r="W31" i="20" a="1"/>
  <c r="W31" i="20" s="1"/>
  <c r="Q549" i="13"/>
  <c r="Q550" i="13" s="1"/>
  <c r="Q552" i="13" s="1"/>
  <c r="P550" i="13"/>
  <c r="P552" i="13" s="1"/>
  <c r="O553" i="13"/>
  <c r="O864" i="13"/>
  <c r="P864" i="13" s="1"/>
  <c r="M485" i="13"/>
  <c r="K508" i="13"/>
  <c r="AC40" i="20"/>
  <c r="K515" i="13"/>
  <c r="R33" i="20"/>
  <c r="K512" i="13"/>
  <c r="T30" i="20"/>
  <c r="L26" i="20"/>
  <c r="T26" i="20"/>
  <c r="O733" i="13"/>
  <c r="N734" i="13"/>
  <c r="N736" i="13" s="1"/>
  <c r="N441" i="13"/>
  <c r="N443" i="13" s="1"/>
  <c r="O464" i="13"/>
  <c r="N615" i="13"/>
  <c r="AC21" i="20"/>
  <c r="N413" i="13"/>
  <c r="O413" i="13" s="1"/>
  <c r="O441" i="13"/>
  <c r="O443" i="13" s="1"/>
  <c r="P440" i="13"/>
  <c r="O71" i="13"/>
  <c r="P611" i="13"/>
  <c r="O612" i="13"/>
  <c r="O614" i="13" s="1"/>
  <c r="Q460" i="13"/>
  <c r="Q461" i="13" s="1"/>
  <c r="Q463" i="13" s="1"/>
  <c r="P461" i="13"/>
  <c r="P463" i="13" s="1"/>
  <c r="M403" i="13"/>
  <c r="M399" i="13"/>
  <c r="S17" i="20"/>
  <c r="K17" i="20"/>
  <c r="K27" i="13"/>
  <c r="M305" i="13"/>
  <c r="M309" i="13"/>
  <c r="K28" i="13"/>
  <c r="O370" i="13"/>
  <c r="Q366" i="13"/>
  <c r="Q367" i="13" s="1"/>
  <c r="Q369" i="13" s="1"/>
  <c r="P367" i="13"/>
  <c r="P369" i="13" s="1"/>
  <c r="L357" i="13"/>
  <c r="S14" i="20"/>
  <c r="L354" i="13"/>
  <c r="S13" i="20"/>
  <c r="S11" i="20"/>
  <c r="L154" i="13"/>
  <c r="S10" i="20"/>
  <c r="K10" i="20"/>
  <c r="T9" i="20"/>
  <c r="K21" i="13"/>
  <c r="R3" i="20"/>
  <c r="K24" i="13"/>
  <c r="P387" i="13"/>
  <c r="O388" i="13"/>
  <c r="O390" i="13" s="1"/>
  <c r="N797" i="13"/>
  <c r="N799" i="13" s="1"/>
  <c r="Q588" i="13"/>
  <c r="Q589" i="13" s="1"/>
  <c r="Q591" i="13" s="1"/>
  <c r="P589" i="13"/>
  <c r="P591" i="13" s="1"/>
  <c r="O797" i="13"/>
  <c r="O799" i="13" s="1"/>
  <c r="P796" i="13"/>
  <c r="Q662" i="13"/>
  <c r="P663" i="13"/>
  <c r="P665" i="13" s="1"/>
  <c r="P685" i="13"/>
  <c r="O686" i="13"/>
  <c r="O688" i="13" s="1"/>
  <c r="O689" i="13" s="1"/>
  <c r="P296" i="13"/>
  <c r="O297" i="13"/>
  <c r="O299" i="13" s="1"/>
  <c r="P641" i="13"/>
  <c r="Q641" i="13" s="1"/>
  <c r="M391" i="13"/>
  <c r="K325" i="13"/>
  <c r="L419" i="13"/>
  <c r="M947" i="13"/>
  <c r="M948" i="13" s="1"/>
  <c r="L41" i="13"/>
  <c r="P524" i="13"/>
  <c r="O525" i="13"/>
  <c r="O527" i="13" s="1"/>
  <c r="P1202" i="13"/>
  <c r="P1204" i="13" s="1"/>
  <c r="Q1201" i="13"/>
  <c r="Q1202" i="13" s="1"/>
  <c r="Q1204" i="13" s="1"/>
  <c r="M1066" i="13"/>
  <c r="M745" i="13"/>
  <c r="M747" i="13" s="1"/>
  <c r="M741" i="13"/>
  <c r="M743" i="13" s="1"/>
  <c r="M280" i="13"/>
  <c r="L150" i="13"/>
  <c r="L151" i="13" s="1"/>
  <c r="M141" i="13"/>
  <c r="M153" i="13" s="1"/>
  <c r="M155" i="13" s="1"/>
  <c r="L142" i="13"/>
  <c r="L144" i="13" s="1"/>
  <c r="L145" i="13" s="1"/>
  <c r="L122" i="13"/>
  <c r="L167" i="13"/>
  <c r="L234" i="13"/>
  <c r="L236" i="13" s="1"/>
  <c r="L237" i="13" s="1"/>
  <c r="L266" i="13"/>
  <c r="L267" i="13" s="1"/>
  <c r="M233" i="13"/>
  <c r="L258" i="13"/>
  <c r="L259" i="13" s="1"/>
  <c r="L242" i="13"/>
  <c r="L243" i="13" s="1"/>
  <c r="N243" i="13" s="1"/>
  <c r="M96" i="13"/>
  <c r="M300" i="13"/>
  <c r="L346" i="13"/>
  <c r="M800" i="13"/>
  <c r="K187" i="13"/>
  <c r="M444" i="13"/>
  <c r="L191" i="13"/>
  <c r="L192" i="13" s="1"/>
  <c r="M183" i="13"/>
  <c r="N183" i="13" s="1"/>
  <c r="N191" i="13" s="1"/>
  <c r="L196" i="13"/>
  <c r="L197" i="13" s="1"/>
  <c r="L199" i="13"/>
  <c r="L200" i="13" s="1"/>
  <c r="L184" i="13"/>
  <c r="L186" i="13" s="1"/>
  <c r="L514" i="13"/>
  <c r="M504" i="13"/>
  <c r="N504" i="13" s="1"/>
  <c r="L511" i="13"/>
  <c r="L505" i="13"/>
  <c r="L507" i="13" s="1"/>
  <c r="M734" i="13"/>
  <c r="M736" i="13" s="1"/>
  <c r="M737" i="13" s="1"/>
  <c r="L222" i="13"/>
  <c r="L223" i="13" s="1"/>
  <c r="M210" i="13"/>
  <c r="L219" i="13"/>
  <c r="L220" i="13" s="1"/>
  <c r="L211" i="13"/>
  <c r="L213" i="13" s="1"/>
  <c r="L214" i="13" s="1"/>
  <c r="M121" i="13"/>
  <c r="M114" i="13"/>
  <c r="M116" i="13" s="1"/>
  <c r="M117" i="13" s="1"/>
  <c r="N113" i="13"/>
  <c r="M130" i="13"/>
  <c r="M132" i="13" s="1"/>
  <c r="M424" i="13"/>
  <c r="M426" i="13" s="1"/>
  <c r="M428" i="13"/>
  <c r="M414" i="13"/>
  <c r="M416" i="13" s="1"/>
  <c r="O92" i="13"/>
  <c r="N93" i="13"/>
  <c r="N95" i="13" s="1"/>
  <c r="M756" i="13"/>
  <c r="M758" i="13" s="1"/>
  <c r="M759" i="13" s="1"/>
  <c r="M164" i="13"/>
  <c r="M166" i="13" s="1"/>
  <c r="M321" i="13"/>
  <c r="M332" i="13" s="1"/>
  <c r="L322" i="13"/>
  <c r="L324" i="13" s="1"/>
  <c r="M356" i="13"/>
  <c r="M358" i="13" s="1"/>
  <c r="M353" i="13"/>
  <c r="M355" i="13" s="1"/>
  <c r="M343" i="13"/>
  <c r="M345" i="13" s="1"/>
  <c r="M841" i="13"/>
  <c r="M843" i="13" s="1"/>
  <c r="M844" i="13" s="1"/>
  <c r="Q67" i="13"/>
  <c r="Q68" i="13" s="1"/>
  <c r="Q70" i="13" s="1"/>
  <c r="P68" i="13"/>
  <c r="P70" i="13" s="1"/>
  <c r="M53" i="13"/>
  <c r="M38" i="13"/>
  <c r="M40" i="13" s="1"/>
  <c r="N37" i="13"/>
  <c r="M51" i="13"/>
  <c r="L15" i="13"/>
  <c r="L16" i="13" s="1"/>
  <c r="L23" i="13"/>
  <c r="L20" i="13"/>
  <c r="M7" i="13"/>
  <c r="L8" i="13"/>
  <c r="L10" i="13" s="1"/>
  <c r="L11" i="13" s="1"/>
  <c r="O1008" i="13" l="1"/>
  <c r="P1008" i="13" s="1"/>
  <c r="K33" i="20"/>
  <c r="U18" i="20"/>
  <c r="AB30" i="20"/>
  <c r="AC22" i="20"/>
  <c r="AA19" i="20"/>
  <c r="M18" i="20"/>
  <c r="M37" i="20"/>
  <c r="L19" i="20"/>
  <c r="M50" i="20"/>
  <c r="AC50" i="20"/>
  <c r="M9" i="20"/>
  <c r="AC56" i="20"/>
  <c r="AC41" i="20"/>
  <c r="M41" i="20"/>
  <c r="L14" i="20"/>
  <c r="O572" i="13"/>
  <c r="AC34" i="20"/>
  <c r="P569" i="13"/>
  <c r="P571" i="13" s="1"/>
  <c r="Q568" i="13"/>
  <c r="Q569" i="13" s="1"/>
  <c r="Q571" i="13" s="1"/>
  <c r="U50" i="20"/>
  <c r="AB3" i="20"/>
  <c r="AB17" i="20"/>
  <c r="AA13" i="20"/>
  <c r="M16" i="20"/>
  <c r="M34" i="20"/>
  <c r="U16" i="20"/>
  <c r="L13" i="20"/>
  <c r="AA33" i="20"/>
  <c r="K3" i="20"/>
  <c r="M486" i="13"/>
  <c r="U41" i="20"/>
  <c r="AB12" i="20"/>
  <c r="AB11" i="20"/>
  <c r="AC37" i="20"/>
  <c r="AB4" i="20"/>
  <c r="L11" i="20"/>
  <c r="AB14" i="20"/>
  <c r="AC63" i="20"/>
  <c r="AB10" i="20"/>
  <c r="U34" i="20"/>
  <c r="M171" i="13"/>
  <c r="L12" i="20"/>
  <c r="M174" i="13"/>
  <c r="T12" i="20"/>
  <c r="O1339" i="13"/>
  <c r="P1336" i="13"/>
  <c r="P1338" i="13" s="1"/>
  <c r="Q1335" i="13"/>
  <c r="Q1336" i="13" s="1"/>
  <c r="Q1338" i="13" s="1"/>
  <c r="P1143" i="13"/>
  <c r="P1145" i="13" s="1"/>
  <c r="P1146" i="13" s="1"/>
  <c r="Q1146" i="13" s="1"/>
  <c r="P1254" i="13"/>
  <c r="P1315" i="13"/>
  <c r="P1317" i="13" s="1"/>
  <c r="P1318" i="13" s="1"/>
  <c r="Q1314" i="13"/>
  <c r="Q1315" i="13" s="1"/>
  <c r="Q1317" i="13" s="1"/>
  <c r="O1108" i="13"/>
  <c r="P1108" i="13" s="1"/>
  <c r="Q1108" i="13" s="1"/>
  <c r="P1047" i="13"/>
  <c r="Q1047" i="13" s="1"/>
  <c r="P1124" i="13"/>
  <c r="P1126" i="13" s="1"/>
  <c r="P1127" i="13" s="1"/>
  <c r="Q1123" i="13"/>
  <c r="Q1124" i="13" s="1"/>
  <c r="Q1126" i="13" s="1"/>
  <c r="M1206" i="13"/>
  <c r="N1205" i="13"/>
  <c r="Q1162" i="13"/>
  <c r="Q1163" i="13" s="1"/>
  <c r="Q1165" i="13" s="1"/>
  <c r="P1163" i="13"/>
  <c r="P1165" i="13" s="1"/>
  <c r="P1166" i="13" s="1"/>
  <c r="M333" i="13"/>
  <c r="T19" i="20"/>
  <c r="N321" i="13"/>
  <c r="O321" i="13" s="1"/>
  <c r="M329" i="13"/>
  <c r="M330" i="13" s="1"/>
  <c r="O967" i="13"/>
  <c r="P967" i="13" s="1"/>
  <c r="Q905" i="13"/>
  <c r="Q906" i="13" s="1"/>
  <c r="Q908" i="13" s="1"/>
  <c r="P906" i="13"/>
  <c r="P908" i="13" s="1"/>
  <c r="P909" i="13" s="1"/>
  <c r="AC59" i="20"/>
  <c r="N841" i="13"/>
  <c r="N843" i="13" s="1"/>
  <c r="N844" i="13" s="1"/>
  <c r="P840" i="13"/>
  <c r="P841" i="13" s="1"/>
  <c r="P843" i="13" s="1"/>
  <c r="O841" i="13"/>
  <c r="O843" i="13" s="1"/>
  <c r="N666" i="13"/>
  <c r="O666" i="13" s="1"/>
  <c r="P666" i="13" s="1"/>
  <c r="Q924" i="13"/>
  <c r="Q925" i="13" s="1"/>
  <c r="Q927" i="13" s="1"/>
  <c r="P925" i="13"/>
  <c r="P927" i="13" s="1"/>
  <c r="P928" i="13" s="1"/>
  <c r="P983" i="13"/>
  <c r="P985" i="13" s="1"/>
  <c r="P986" i="13" s="1"/>
  <c r="Q982" i="13"/>
  <c r="Q983" i="13" s="1"/>
  <c r="Q985" i="13" s="1"/>
  <c r="M667" i="13"/>
  <c r="N756" i="13"/>
  <c r="N758" i="13" s="1"/>
  <c r="N759" i="13" s="1"/>
  <c r="P884" i="13"/>
  <c r="P886" i="13" s="1"/>
  <c r="P887" i="13" s="1"/>
  <c r="Q883" i="13"/>
  <c r="Q884" i="13" s="1"/>
  <c r="Q886" i="13" s="1"/>
  <c r="P755" i="13"/>
  <c r="O756" i="13"/>
  <c r="O758" i="13" s="1"/>
  <c r="P717" i="13"/>
  <c r="R713" i="13"/>
  <c r="R714" i="13" s="1"/>
  <c r="R716" i="13" s="1"/>
  <c r="Q714" i="13"/>
  <c r="Q716" i="13" s="1"/>
  <c r="AC23" i="20"/>
  <c r="O528" i="13"/>
  <c r="U5" i="20"/>
  <c r="M5" i="20"/>
  <c r="L508" i="13"/>
  <c r="P553" i="13"/>
  <c r="Q553" i="13" s="1"/>
  <c r="L515" i="13"/>
  <c r="S33" i="20"/>
  <c r="L512" i="13"/>
  <c r="P464" i="13"/>
  <c r="Q464" i="13" s="1"/>
  <c r="O183" i="13"/>
  <c r="O191" i="13" s="1"/>
  <c r="N184" i="13"/>
  <c r="N186" i="13" s="1"/>
  <c r="M429" i="13"/>
  <c r="M746" i="13"/>
  <c r="M425" i="13"/>
  <c r="M738" i="13"/>
  <c r="AC26" i="20"/>
  <c r="M742" i="13"/>
  <c r="N414" i="13"/>
  <c r="N416" i="13" s="1"/>
  <c r="N737" i="13"/>
  <c r="P733" i="13"/>
  <c r="O734" i="13"/>
  <c r="O736" i="13" s="1"/>
  <c r="O615" i="13"/>
  <c r="M417" i="13"/>
  <c r="M418" i="13" s="1"/>
  <c r="F430" i="13"/>
  <c r="F431" i="13" s="1"/>
  <c r="G430" i="13"/>
  <c r="G431" i="13" s="1"/>
  <c r="I430" i="13"/>
  <c r="I431" i="13" s="1"/>
  <c r="J430" i="13"/>
  <c r="J431" i="13" s="1"/>
  <c r="K430" i="13"/>
  <c r="K431" i="13" s="1"/>
  <c r="L430" i="13"/>
  <c r="L431" i="13" s="1"/>
  <c r="M430" i="13"/>
  <c r="M431" i="13" s="1"/>
  <c r="P71" i="13"/>
  <c r="Q71" i="13" s="1"/>
  <c r="O414" i="13"/>
  <c r="O416" i="13" s="1"/>
  <c r="O417" i="13"/>
  <c r="O418" i="13" s="1"/>
  <c r="N428" i="13"/>
  <c r="N424" i="13"/>
  <c r="J417" i="13"/>
  <c r="J418" i="13" s="1"/>
  <c r="K417" i="13"/>
  <c r="K418" i="13" s="1"/>
  <c r="L417" i="13"/>
  <c r="L418" i="13" s="1"/>
  <c r="N444" i="13"/>
  <c r="O444" i="13" s="1"/>
  <c r="AC24" i="20"/>
  <c r="P441" i="13"/>
  <c r="P443" i="13" s="1"/>
  <c r="Q440" i="13"/>
  <c r="Q441" i="13" s="1"/>
  <c r="Q443" i="13" s="1"/>
  <c r="L27" i="13"/>
  <c r="Q611" i="13"/>
  <c r="Q612" i="13" s="1"/>
  <c r="Q614" i="13" s="1"/>
  <c r="P612" i="13"/>
  <c r="P614" i="13" s="1"/>
  <c r="M392" i="13"/>
  <c r="AC18" i="20"/>
  <c r="L17" i="20"/>
  <c r="T17" i="20"/>
  <c r="M301" i="13"/>
  <c r="AC16" i="20"/>
  <c r="L28" i="13"/>
  <c r="P370" i="13"/>
  <c r="Q370" i="13" s="1"/>
  <c r="M357" i="13"/>
  <c r="T14" i="20"/>
  <c r="M354" i="13"/>
  <c r="T13" i="20"/>
  <c r="T11" i="20"/>
  <c r="L10" i="20"/>
  <c r="M154" i="13"/>
  <c r="T10" i="20"/>
  <c r="M118" i="13"/>
  <c r="AC9" i="20"/>
  <c r="M131" i="13"/>
  <c r="M97" i="13"/>
  <c r="AC5" i="20"/>
  <c r="L21" i="13"/>
  <c r="S3" i="20"/>
  <c r="L24" i="13"/>
  <c r="N391" i="13"/>
  <c r="O391" i="13" s="1"/>
  <c r="Q387" i="13"/>
  <c r="P388" i="13"/>
  <c r="P390" i="13" s="1"/>
  <c r="M258" i="13"/>
  <c r="M260" i="13" s="1"/>
  <c r="P592" i="13"/>
  <c r="Q592" i="13" s="1"/>
  <c r="N800" i="13"/>
  <c r="O800" i="13" s="1"/>
  <c r="M801" i="13"/>
  <c r="Q796" i="13"/>
  <c r="Q797" i="13" s="1"/>
  <c r="Q799" i="13" s="1"/>
  <c r="P797" i="13"/>
  <c r="P799" i="13" s="1"/>
  <c r="R662" i="13"/>
  <c r="R663" i="13" s="1"/>
  <c r="R665" i="13" s="1"/>
  <c r="Q663" i="13"/>
  <c r="Q665" i="13" s="1"/>
  <c r="Q685" i="13"/>
  <c r="Q686" i="13" s="1"/>
  <c r="Q688" i="13" s="1"/>
  <c r="P686" i="13"/>
  <c r="P688" i="13" s="1"/>
  <c r="P689" i="13" s="1"/>
  <c r="N514" i="13"/>
  <c r="N511" i="13"/>
  <c r="O504" i="13"/>
  <c r="N505" i="13"/>
  <c r="N507" i="13" s="1"/>
  <c r="Q296" i="13"/>
  <c r="Q297" i="13" s="1"/>
  <c r="Q299" i="13" s="1"/>
  <c r="P297" i="13"/>
  <c r="P299" i="13" s="1"/>
  <c r="N300" i="13"/>
  <c r="O300" i="13" s="1"/>
  <c r="M419" i="13"/>
  <c r="L325" i="13"/>
  <c r="M41" i="13"/>
  <c r="Q524" i="13"/>
  <c r="Q525" i="13" s="1"/>
  <c r="Q527" i="13" s="1"/>
  <c r="P525" i="13"/>
  <c r="P527" i="13" s="1"/>
  <c r="M55" i="13"/>
  <c r="M52" i="13"/>
  <c r="M56" i="13"/>
  <c r="M54" i="13"/>
  <c r="M150" i="13"/>
  <c r="M152" i="13" s="1"/>
  <c r="M122" i="13"/>
  <c r="N141" i="13"/>
  <c r="N142" i="13" s="1"/>
  <c r="N144" i="13" s="1"/>
  <c r="M142" i="13"/>
  <c r="M144" i="13" s="1"/>
  <c r="M145" i="13" s="1"/>
  <c r="M266" i="13"/>
  <c r="M268" i="13" s="1"/>
  <c r="M167" i="13"/>
  <c r="M234" i="13"/>
  <c r="M236" i="13" s="1"/>
  <c r="M237" i="13" s="1"/>
  <c r="M244" i="13"/>
  <c r="L244" i="13"/>
  <c r="N96" i="13"/>
  <c r="M346" i="13"/>
  <c r="L187" i="13"/>
  <c r="M196" i="13"/>
  <c r="M198" i="13" s="1"/>
  <c r="M199" i="13"/>
  <c r="M201" i="13" s="1"/>
  <c r="M184" i="13"/>
  <c r="M186" i="13" s="1"/>
  <c r="M191" i="13"/>
  <c r="M192" i="13" s="1"/>
  <c r="M514" i="13"/>
  <c r="M511" i="13"/>
  <c r="M505" i="13"/>
  <c r="M507" i="13" s="1"/>
  <c r="P92" i="13"/>
  <c r="O93" i="13"/>
  <c r="O95" i="13" s="1"/>
  <c r="O113" i="13"/>
  <c r="N121" i="13"/>
  <c r="N114" i="13"/>
  <c r="N116" i="13" s="1"/>
  <c r="N117" i="13" s="1"/>
  <c r="M15" i="13"/>
  <c r="M16" i="13" s="1"/>
  <c r="M20" i="13"/>
  <c r="M23" i="13"/>
  <c r="N7" i="13"/>
  <c r="M8" i="13"/>
  <c r="M10" i="13" s="1"/>
  <c r="M11" i="13" s="1"/>
  <c r="M322" i="13"/>
  <c r="M324" i="13" s="1"/>
  <c r="M222" i="13"/>
  <c r="M224" i="13" s="1"/>
  <c r="M219" i="13"/>
  <c r="M221" i="13" s="1"/>
  <c r="M211" i="13"/>
  <c r="M213" i="13" s="1"/>
  <c r="M214" i="13" s="1"/>
  <c r="O37" i="13"/>
  <c r="N53" i="13"/>
  <c r="N38" i="13"/>
  <c r="N40" i="13" s="1"/>
  <c r="N51" i="13"/>
  <c r="P572" i="13" l="1"/>
  <c r="Q572" i="13" s="1"/>
  <c r="U12" i="20"/>
  <c r="M4" i="20"/>
  <c r="AB33" i="20"/>
  <c r="M12" i="20"/>
  <c r="U9" i="20"/>
  <c r="M19" i="20"/>
  <c r="U10" i="20"/>
  <c r="U19" i="20"/>
  <c r="AC30" i="20"/>
  <c r="AB13" i="20"/>
  <c r="M14" i="20"/>
  <c r="M30" i="20"/>
  <c r="L33" i="20"/>
  <c r="U4" i="20"/>
  <c r="AB19" i="20"/>
  <c r="L3" i="20"/>
  <c r="N746" i="13"/>
  <c r="U14" i="20"/>
  <c r="P1339" i="13"/>
  <c r="Q1339" i="13" s="1"/>
  <c r="Q1318" i="13"/>
  <c r="Q1166" i="13"/>
  <c r="Q1127" i="13"/>
  <c r="N322" i="13"/>
  <c r="N324" i="13" s="1"/>
  <c r="P321" i="13"/>
  <c r="P322" i="13" s="1"/>
  <c r="P324" i="13" s="1"/>
  <c r="O322" i="13"/>
  <c r="O324" i="13" s="1"/>
  <c r="Q909" i="13"/>
  <c r="Q928" i="13"/>
  <c r="O844" i="13"/>
  <c r="P844" i="13" s="1"/>
  <c r="Q986" i="13"/>
  <c r="P528" i="13"/>
  <c r="Q528" i="13" s="1"/>
  <c r="Q887" i="13"/>
  <c r="O759" i="13"/>
  <c r="P756" i="13"/>
  <c r="P758" i="13" s="1"/>
  <c r="Q755" i="13"/>
  <c r="Q756" i="13" s="1"/>
  <c r="Q758" i="13" s="1"/>
  <c r="Q717" i="13"/>
  <c r="R717" i="13" s="1"/>
  <c r="M508" i="13"/>
  <c r="M515" i="13"/>
  <c r="T33" i="20"/>
  <c r="M512" i="13"/>
  <c r="U26" i="20"/>
  <c r="N425" i="13"/>
  <c r="N192" i="13"/>
  <c r="O192" i="13" s="1"/>
  <c r="P183" i="13"/>
  <c r="P191" i="13" s="1"/>
  <c r="O184" i="13"/>
  <c r="O186" i="13" s="1"/>
  <c r="P615" i="13"/>
  <c r="Q615" i="13" s="1"/>
  <c r="N429" i="13"/>
  <c r="U30" i="20"/>
  <c r="M26" i="20"/>
  <c r="O737" i="13"/>
  <c r="Q733" i="13"/>
  <c r="Q734" i="13" s="1"/>
  <c r="Q736" i="13" s="1"/>
  <c r="P734" i="13"/>
  <c r="P736" i="13" s="1"/>
  <c r="N741" i="13"/>
  <c r="N742" i="13" s="1"/>
  <c r="P444" i="13"/>
  <c r="Q444" i="13" s="1"/>
  <c r="M238" i="13"/>
  <c r="AC17" i="20"/>
  <c r="M267" i="13"/>
  <c r="M259" i="13"/>
  <c r="M200" i="13"/>
  <c r="M347" i="13"/>
  <c r="AC14" i="20"/>
  <c r="M197" i="13"/>
  <c r="M168" i="13"/>
  <c r="AC12" i="20"/>
  <c r="M215" i="13"/>
  <c r="AC11" i="20"/>
  <c r="M223" i="13"/>
  <c r="M220" i="13"/>
  <c r="M146" i="13"/>
  <c r="AC10" i="20"/>
  <c r="M151" i="13"/>
  <c r="P391" i="13"/>
  <c r="M21" i="13"/>
  <c r="T3" i="20"/>
  <c r="M42" i="13"/>
  <c r="AC4" i="20"/>
  <c r="M12" i="13"/>
  <c r="AC3" i="20"/>
  <c r="M24" i="13"/>
  <c r="R387" i="13"/>
  <c r="Q388" i="13"/>
  <c r="Q390" i="13" s="1"/>
  <c r="Q666" i="13"/>
  <c r="R666" i="13" s="1"/>
  <c r="P800" i="13"/>
  <c r="Q800" i="13" s="1"/>
  <c r="Q689" i="13"/>
  <c r="P504" i="13"/>
  <c r="O505" i="13"/>
  <c r="O507" i="13" s="1"/>
  <c r="P300" i="13"/>
  <c r="Q300" i="13" s="1"/>
  <c r="N419" i="13"/>
  <c r="M420" i="13"/>
  <c r="M325" i="13"/>
  <c r="N56" i="13"/>
  <c r="N41" i="13"/>
  <c r="N55" i="13"/>
  <c r="O1205" i="13"/>
  <c r="P1205" i="13" s="1"/>
  <c r="Q1205" i="13" s="1"/>
  <c r="N122" i="13"/>
  <c r="N145" i="13"/>
  <c r="O96" i="13"/>
  <c r="M187" i="13"/>
  <c r="M27" i="13"/>
  <c r="M22" i="13"/>
  <c r="M28" i="13"/>
  <c r="M25" i="13"/>
  <c r="N15" i="13"/>
  <c r="N16" i="13" s="1"/>
  <c r="N20" i="13"/>
  <c r="N23" i="13"/>
  <c r="O7" i="13"/>
  <c r="N8" i="13"/>
  <c r="N10" i="13" s="1"/>
  <c r="N11" i="13" s="1"/>
  <c r="Q92" i="13"/>
  <c r="P93" i="13"/>
  <c r="P95" i="13" s="1"/>
  <c r="O121" i="13"/>
  <c r="P113" i="13"/>
  <c r="O114" i="13"/>
  <c r="O116" i="13" s="1"/>
  <c r="O117" i="13" s="1"/>
  <c r="P37" i="13"/>
  <c r="O38" i="13"/>
  <c r="O40" i="13" s="1"/>
  <c r="M11" i="20" l="1"/>
  <c r="AC19" i="20"/>
  <c r="U11" i="20"/>
  <c r="U17" i="20"/>
  <c r="M13" i="20"/>
  <c r="M33" i="20"/>
  <c r="N187" i="13"/>
  <c r="O187" i="13" s="1"/>
  <c r="U3" i="20"/>
  <c r="U33" i="20"/>
  <c r="U13" i="20"/>
  <c r="N508" i="13"/>
  <c r="O508" i="13" s="1"/>
  <c r="M3" i="20"/>
  <c r="M10" i="20"/>
  <c r="M17" i="20"/>
  <c r="M326" i="13"/>
  <c r="N325" i="13"/>
  <c r="O325" i="13" s="1"/>
  <c r="P325" i="13" s="1"/>
  <c r="P759" i="13"/>
  <c r="Q759" i="13" s="1"/>
  <c r="AC33" i="20"/>
  <c r="P192" i="13"/>
  <c r="Q183" i="13"/>
  <c r="P184" i="13"/>
  <c r="P186" i="13" s="1"/>
  <c r="P737" i="13"/>
  <c r="Q737" i="13" s="1"/>
  <c r="M188" i="13"/>
  <c r="AC13" i="20"/>
  <c r="Q391" i="13"/>
  <c r="S387" i="13"/>
  <c r="S388" i="13" s="1"/>
  <c r="S390" i="13" s="1"/>
  <c r="R388" i="13"/>
  <c r="R390" i="13" s="1"/>
  <c r="O419" i="13"/>
  <c r="N421" i="13"/>
  <c r="Q504" i="13"/>
  <c r="Q505" i="13" s="1"/>
  <c r="Q507" i="13" s="1"/>
  <c r="P505" i="13"/>
  <c r="P507" i="13" s="1"/>
  <c r="O41" i="13"/>
  <c r="O122" i="13"/>
  <c r="P96" i="13"/>
  <c r="N27" i="13"/>
  <c r="N28" i="13"/>
  <c r="Q37" i="13"/>
  <c r="P38" i="13"/>
  <c r="P40" i="13" s="1"/>
  <c r="O15" i="13"/>
  <c r="O16" i="13" s="1"/>
  <c r="P7" i="13"/>
  <c r="O8" i="13"/>
  <c r="O10" i="13" s="1"/>
  <c r="O11" i="13" s="1"/>
  <c r="P121" i="13"/>
  <c r="Q113" i="13"/>
  <c r="P114" i="13"/>
  <c r="P116" i="13" s="1"/>
  <c r="P117" i="13" s="1"/>
  <c r="R92" i="13"/>
  <c r="R93" i="13" s="1"/>
  <c r="R95" i="13" s="1"/>
  <c r="Q93" i="13"/>
  <c r="Q95" i="13" s="1"/>
  <c r="P187" i="13" l="1"/>
  <c r="Q184" i="13"/>
  <c r="Q186" i="13" s="1"/>
  <c r="Q191" i="13"/>
  <c r="Q192" i="13" s="1"/>
  <c r="R391" i="13"/>
  <c r="S391" i="13" s="1"/>
  <c r="P508" i="13"/>
  <c r="Q508" i="13" s="1"/>
  <c r="P41" i="13"/>
  <c r="P122" i="13"/>
  <c r="Q96" i="13"/>
  <c r="R96" i="13" s="1"/>
  <c r="R37" i="13"/>
  <c r="R38" i="13" s="1"/>
  <c r="R40" i="13" s="1"/>
  <c r="Q38" i="13"/>
  <c r="Q40" i="13" s="1"/>
  <c r="P15" i="13"/>
  <c r="P16" i="13" s="1"/>
  <c r="Q7" i="13"/>
  <c r="P8" i="13"/>
  <c r="P10" i="13" s="1"/>
  <c r="P11" i="13" s="1"/>
  <c r="Q121" i="13"/>
  <c r="Q114" i="13"/>
  <c r="Q116" i="13" s="1"/>
  <c r="Q117" i="13" s="1"/>
  <c r="Q187" i="13" l="1"/>
  <c r="Q41" i="13"/>
  <c r="R41" i="13" s="1"/>
  <c r="Q122" i="13"/>
  <c r="Q15" i="13"/>
  <c r="Q16" i="13" s="1"/>
  <c r="R7" i="13"/>
  <c r="Q8" i="13"/>
  <c r="Q10" i="13" s="1"/>
  <c r="Q11" i="13" s="1"/>
  <c r="R15" i="13" l="1"/>
  <c r="R16" i="13" s="1"/>
  <c r="R8" i="13"/>
  <c r="R10" i="13" s="1"/>
  <c r="R11" i="13" s="1"/>
  <c r="BA408" i="1" l="1"/>
  <c r="AZ408" i="1"/>
  <c r="AY408" i="1"/>
  <c r="AX408" i="1"/>
  <c r="AW408" i="1"/>
  <c r="AV408" i="1"/>
  <c r="BB407" i="1" l="1"/>
  <c r="BA406" i="1"/>
  <c r="AZ406" i="1"/>
  <c r="AY406" i="1"/>
  <c r="AX406" i="1"/>
  <c r="AW406" i="1"/>
  <c r="AV406" i="1"/>
  <c r="BB406" i="1" s="1"/>
  <c r="BB399" i="1"/>
  <c r="BF340" i="1" l="1"/>
  <c r="J246" i="2" l="1"/>
  <c r="I246" i="2"/>
  <c r="H246" i="2"/>
  <c r="G246" i="2"/>
  <c r="F246" i="2"/>
  <c r="E246" i="2"/>
  <c r="D246" i="2"/>
  <c r="J254" i="2" l="1"/>
  <c r="I254" i="2"/>
  <c r="H254" i="2"/>
  <c r="G254" i="2"/>
  <c r="F254" i="2"/>
  <c r="E254" i="2"/>
  <c r="D254" i="2"/>
  <c r="J250" i="2"/>
  <c r="I250" i="2"/>
  <c r="H250" i="2"/>
  <c r="G250" i="2"/>
  <c r="F250" i="2"/>
  <c r="E250" i="2"/>
  <c r="D250" i="2"/>
  <c r="J242" i="2"/>
  <c r="I242" i="2"/>
  <c r="H242" i="2"/>
  <c r="G242" i="2"/>
  <c r="F242" i="2"/>
  <c r="E242" i="2"/>
  <c r="D242" i="2"/>
  <c r="J230" i="2"/>
  <c r="I230" i="2"/>
  <c r="H230" i="2"/>
  <c r="G230" i="2"/>
  <c r="F230" i="2"/>
  <c r="E230" i="2"/>
  <c r="D230" i="2"/>
  <c r="J226" i="2"/>
  <c r="I226" i="2"/>
  <c r="H226" i="2"/>
  <c r="G226" i="2"/>
  <c r="F226" i="2"/>
  <c r="E226" i="2"/>
  <c r="D226" i="2"/>
  <c r="J222" i="2"/>
  <c r="BA325" i="1" s="1"/>
  <c r="I222" i="2"/>
  <c r="AZ325" i="1" s="1"/>
  <c r="H222" i="2"/>
  <c r="AY325" i="1" s="1"/>
  <c r="G222" i="2"/>
  <c r="AX325" i="1" s="1"/>
  <c r="F222" i="2"/>
  <c r="AW325" i="1" s="1"/>
  <c r="E222" i="2"/>
  <c r="AV325" i="1" s="1"/>
  <c r="D222" i="2"/>
  <c r="AU325" i="1" s="1"/>
  <c r="J218" i="2"/>
  <c r="I218" i="2"/>
  <c r="H218" i="2"/>
  <c r="G218" i="2"/>
  <c r="F218" i="2"/>
  <c r="E218" i="2"/>
  <c r="D218" i="2"/>
  <c r="J214" i="2"/>
  <c r="BA307" i="1" s="1"/>
  <c r="I214" i="2"/>
  <c r="AZ307" i="1" s="1"/>
  <c r="H214" i="2"/>
  <c r="AY307" i="1" s="1"/>
  <c r="G214" i="2"/>
  <c r="AX307" i="1" s="1"/>
  <c r="F214" i="2"/>
  <c r="AW307" i="1" s="1"/>
  <c r="E214" i="2"/>
  <c r="AV307" i="1" s="1"/>
  <c r="D214" i="2"/>
  <c r="AU307" i="1" s="1"/>
  <c r="J210" i="2"/>
  <c r="BA304" i="1" s="1"/>
  <c r="I210" i="2"/>
  <c r="AZ304" i="1" s="1"/>
  <c r="H210" i="2"/>
  <c r="AY304" i="1" s="1"/>
  <c r="G210" i="2"/>
  <c r="AX304" i="1" s="1"/>
  <c r="F210" i="2"/>
  <c r="AW304" i="1" s="1"/>
  <c r="E210" i="2"/>
  <c r="AV304" i="1" s="1"/>
  <c r="D210" i="2"/>
  <c r="AU304" i="1" s="1"/>
  <c r="J206" i="2"/>
  <c r="I206" i="2"/>
  <c r="H206" i="2"/>
  <c r="G206" i="2"/>
  <c r="F206" i="2"/>
  <c r="E206" i="2"/>
  <c r="D206" i="2"/>
  <c r="J202" i="2"/>
  <c r="BA286" i="1" s="1"/>
  <c r="I202" i="2"/>
  <c r="AZ286" i="1" s="1"/>
  <c r="H202" i="2"/>
  <c r="AY286" i="1" s="1"/>
  <c r="G202" i="2"/>
  <c r="AX286" i="1" s="1"/>
  <c r="F202" i="2"/>
  <c r="AW286" i="1" s="1"/>
  <c r="E202" i="2"/>
  <c r="AV286" i="1" s="1"/>
  <c r="D202" i="2"/>
  <c r="AU286" i="1" s="1"/>
  <c r="J198" i="2"/>
  <c r="I198" i="2"/>
  <c r="H198" i="2"/>
  <c r="G198" i="2"/>
  <c r="F198" i="2"/>
  <c r="E198" i="2"/>
  <c r="D198" i="2"/>
  <c r="J184" i="2"/>
  <c r="BA271" i="1" s="1"/>
  <c r="I184" i="2"/>
  <c r="AZ271" i="1" s="1"/>
  <c r="H184" i="2"/>
  <c r="AY271" i="1" s="1"/>
  <c r="G184" i="2"/>
  <c r="AX271" i="1" s="1"/>
  <c r="F184" i="2"/>
  <c r="AW271" i="1" s="1"/>
  <c r="E184" i="2"/>
  <c r="AV271" i="1" s="1"/>
  <c r="D184" i="2"/>
  <c r="AU271" i="1" s="1"/>
  <c r="J180" i="2"/>
  <c r="BA268" i="1" s="1"/>
  <c r="I180" i="2"/>
  <c r="AZ268" i="1" s="1"/>
  <c r="H180" i="2"/>
  <c r="AY268" i="1" s="1"/>
  <c r="G180" i="2"/>
  <c r="AX268" i="1" s="1"/>
  <c r="F180" i="2"/>
  <c r="AW268" i="1" s="1"/>
  <c r="E180" i="2"/>
  <c r="AV268" i="1" s="1"/>
  <c r="D180" i="2"/>
  <c r="AU268" i="1" s="1"/>
  <c r="J176" i="2"/>
  <c r="BA256" i="1" s="1"/>
  <c r="I176" i="2"/>
  <c r="AZ256" i="1" s="1"/>
  <c r="H176" i="2"/>
  <c r="AY256" i="1" s="1"/>
  <c r="G176" i="2"/>
  <c r="AX256" i="1" s="1"/>
  <c r="F176" i="2"/>
  <c r="AW256" i="1" s="1"/>
  <c r="E176" i="2"/>
  <c r="AV256" i="1" s="1"/>
  <c r="D176" i="2"/>
  <c r="J172" i="2"/>
  <c r="I172" i="2"/>
  <c r="H172" i="2"/>
  <c r="G172" i="2"/>
  <c r="F172" i="2"/>
  <c r="E172" i="2"/>
  <c r="D172" i="2"/>
  <c r="J168" i="2"/>
  <c r="I168" i="2"/>
  <c r="H168" i="2"/>
  <c r="G168" i="2"/>
  <c r="F168" i="2"/>
  <c r="E168" i="2"/>
  <c r="D168" i="2"/>
  <c r="J164" i="2"/>
  <c r="I164" i="2"/>
  <c r="H164" i="2"/>
  <c r="G164" i="2"/>
  <c r="F164" i="2"/>
  <c r="E164" i="2"/>
  <c r="D164" i="2"/>
  <c r="J160" i="2"/>
  <c r="I160" i="2"/>
  <c r="H160" i="2"/>
  <c r="G160" i="2"/>
  <c r="F160" i="2"/>
  <c r="E160" i="2"/>
  <c r="D160" i="2"/>
  <c r="J156" i="2"/>
  <c r="I156" i="2"/>
  <c r="H156" i="2"/>
  <c r="G156" i="2"/>
  <c r="F156" i="2"/>
  <c r="E156" i="2"/>
  <c r="D156" i="2"/>
  <c r="J148" i="2"/>
  <c r="I148" i="2"/>
  <c r="H148" i="2"/>
  <c r="G148" i="2"/>
  <c r="F148" i="2"/>
  <c r="E148" i="2"/>
  <c r="D148" i="2"/>
  <c r="J144" i="2"/>
  <c r="I144" i="2"/>
  <c r="H144" i="2"/>
  <c r="G144" i="2"/>
  <c r="F144" i="2"/>
  <c r="E144" i="2"/>
  <c r="D144" i="2"/>
  <c r="J140" i="2"/>
  <c r="BA179" i="1" s="1"/>
  <c r="I140" i="2"/>
  <c r="AZ179" i="1" s="1"/>
  <c r="H140" i="2"/>
  <c r="AY179" i="1" s="1"/>
  <c r="G140" i="2"/>
  <c r="AX179" i="1" s="1"/>
  <c r="F140" i="2"/>
  <c r="AW179" i="1" s="1"/>
  <c r="E140" i="2"/>
  <c r="AV179" i="1" s="1"/>
  <c r="D140" i="2"/>
  <c r="AU179" i="1" s="1"/>
  <c r="J136" i="2"/>
  <c r="I136" i="2"/>
  <c r="H136" i="2"/>
  <c r="G136" i="2"/>
  <c r="F136" i="2"/>
  <c r="E136" i="2"/>
  <c r="D136" i="2"/>
  <c r="J132" i="2"/>
  <c r="I132" i="2"/>
  <c r="H132" i="2"/>
  <c r="G132" i="2"/>
  <c r="F132" i="2"/>
  <c r="E132" i="2"/>
  <c r="D132" i="2"/>
  <c r="J128" i="2"/>
  <c r="I128" i="2"/>
  <c r="H128" i="2"/>
  <c r="G128" i="2"/>
  <c r="F128" i="2"/>
  <c r="E128" i="2"/>
  <c r="D128" i="2"/>
  <c r="J124" i="2"/>
  <c r="I124" i="2"/>
  <c r="H124" i="2"/>
  <c r="G124" i="2"/>
  <c r="F124" i="2"/>
  <c r="E124" i="2"/>
  <c r="D124" i="2"/>
  <c r="J120" i="2"/>
  <c r="I120" i="2"/>
  <c r="H120" i="2"/>
  <c r="G120" i="2"/>
  <c r="F120" i="2"/>
  <c r="E120" i="2"/>
  <c r="D120" i="2"/>
  <c r="D2" i="2"/>
  <c r="D188" i="2"/>
  <c r="F188" i="2"/>
  <c r="E188" i="2" l="1"/>
  <c r="N398" i="1" l="1"/>
  <c r="N399" i="1" s="1"/>
  <c r="N263" i="1"/>
  <c r="N264" i="1" s="1"/>
  <c r="Q312" i="1"/>
  <c r="Q94" i="1"/>
  <c r="Q95" i="1" s="1"/>
  <c r="Y76" i="3"/>
  <c r="X76" i="3"/>
  <c r="W76" i="3"/>
  <c r="V76" i="3"/>
  <c r="U76" i="3"/>
  <c r="T76" i="3"/>
  <c r="S76" i="3"/>
  <c r="R76" i="3"/>
  <c r="Q76" i="3"/>
  <c r="P76" i="3"/>
  <c r="O76" i="3"/>
  <c r="N76" i="3"/>
  <c r="M76" i="3"/>
  <c r="L76" i="3"/>
  <c r="K76" i="3"/>
  <c r="J76" i="3"/>
  <c r="I76" i="3"/>
  <c r="H76" i="3"/>
  <c r="G76" i="3"/>
  <c r="F76" i="3"/>
  <c r="E76" i="3"/>
  <c r="D76" i="3"/>
  <c r="Q311" i="1" l="1"/>
  <c r="BB138" i="3" l="1"/>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BB137" i="3"/>
  <c r="BA137" i="3"/>
  <c r="AZ137" i="3"/>
  <c r="AY137"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Y137" i="3"/>
  <c r="X137" i="3"/>
  <c r="W137" i="3"/>
  <c r="V137" i="3"/>
  <c r="U137" i="3"/>
  <c r="T137" i="3"/>
  <c r="S137" i="3"/>
  <c r="R137" i="3"/>
  <c r="Q137" i="3"/>
  <c r="P137" i="3"/>
  <c r="O137" i="3"/>
  <c r="N137" i="3"/>
  <c r="M137" i="3"/>
  <c r="L137" i="3"/>
  <c r="K137" i="3"/>
  <c r="J137" i="3"/>
  <c r="I137" i="3"/>
  <c r="H137" i="3"/>
  <c r="G137" i="3"/>
  <c r="F137" i="3"/>
  <c r="E137" i="3"/>
  <c r="D137"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X136" i="3"/>
  <c r="W136" i="3"/>
  <c r="V136" i="3"/>
  <c r="U136" i="3"/>
  <c r="T136" i="3"/>
  <c r="S136" i="3"/>
  <c r="R136" i="3"/>
  <c r="Q136" i="3"/>
  <c r="P136" i="3"/>
  <c r="O136" i="3"/>
  <c r="N136" i="3"/>
  <c r="BB135" i="3"/>
  <c r="BA135" i="3"/>
  <c r="AZ135" i="3"/>
  <c r="AY135" i="3"/>
  <c r="AX135" i="3"/>
  <c r="AW135" i="3"/>
  <c r="AV135" i="3"/>
  <c r="AU135" i="3"/>
  <c r="AT135" i="3"/>
  <c r="AS135" i="3"/>
  <c r="AR135" i="3"/>
  <c r="AQ135" i="3"/>
  <c r="AP135" i="3"/>
  <c r="AO135" i="3"/>
  <c r="AN135" i="3"/>
  <c r="AM135" i="3"/>
  <c r="AL135" i="3"/>
  <c r="AK135" i="3"/>
  <c r="AJ135" i="3"/>
  <c r="AI135" i="3"/>
  <c r="AH135" i="3"/>
  <c r="AG135" i="3"/>
  <c r="AF135" i="3"/>
  <c r="AE135" i="3"/>
  <c r="AD135" i="3"/>
  <c r="AC135" i="3"/>
  <c r="AB135" i="3"/>
  <c r="AA135" i="3"/>
  <c r="Z135" i="3"/>
  <c r="Y135" i="3"/>
  <c r="X135" i="3"/>
  <c r="W135" i="3"/>
  <c r="V135" i="3"/>
  <c r="U135" i="3"/>
  <c r="T135" i="3"/>
  <c r="S135" i="3"/>
  <c r="R135" i="3"/>
  <c r="Q135" i="3"/>
  <c r="P135" i="3"/>
  <c r="O135" i="3"/>
  <c r="N135" i="3"/>
  <c r="M135" i="3"/>
  <c r="L135" i="3"/>
  <c r="K135" i="3"/>
  <c r="J135" i="3"/>
  <c r="I135" i="3"/>
  <c r="H135" i="3"/>
  <c r="G135" i="3"/>
  <c r="F135" i="3"/>
  <c r="E135" i="3"/>
  <c r="BB134" i="3"/>
  <c r="BA134" i="3"/>
  <c r="AZ134"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V134" i="3"/>
  <c r="U134" i="3"/>
  <c r="T134" i="3"/>
  <c r="S134" i="3"/>
  <c r="R134" i="3"/>
  <c r="Q134" i="3"/>
  <c r="P134" i="3"/>
  <c r="O134" i="3"/>
  <c r="N134" i="3"/>
  <c r="M134" i="3"/>
  <c r="L134" i="3"/>
  <c r="K134" i="3"/>
  <c r="J134" i="3"/>
  <c r="I134" i="3"/>
  <c r="H134" i="3"/>
  <c r="G134" i="3"/>
  <c r="F134" i="3"/>
  <c r="E134" i="3"/>
  <c r="BB133" i="3"/>
  <c r="BA133" i="3"/>
  <c r="AZ133" i="3"/>
  <c r="AY133" i="3"/>
  <c r="AX133" i="3"/>
  <c r="AW133" i="3"/>
  <c r="AV133" i="3"/>
  <c r="AU133" i="3"/>
  <c r="AT133" i="3"/>
  <c r="AS133" i="3"/>
  <c r="AR133" i="3"/>
  <c r="AQ133" i="3"/>
  <c r="AP133" i="3"/>
  <c r="AO133" i="3"/>
  <c r="AN133" i="3"/>
  <c r="AM133" i="3"/>
  <c r="AL133" i="3"/>
  <c r="AK133" i="3"/>
  <c r="AJ133" i="3"/>
  <c r="AI133" i="3"/>
  <c r="AH133" i="3"/>
  <c r="AG133" i="3"/>
  <c r="AF133" i="3"/>
  <c r="AE133" i="3"/>
  <c r="AD133" i="3"/>
  <c r="AC133" i="3"/>
  <c r="AB133" i="3"/>
  <c r="AA133" i="3"/>
  <c r="Z133" i="3"/>
  <c r="Y133" i="3"/>
  <c r="X133" i="3"/>
  <c r="W133" i="3"/>
  <c r="V133" i="3"/>
  <c r="U133" i="3"/>
  <c r="T133" i="3"/>
  <c r="S133" i="3"/>
  <c r="R133" i="3"/>
  <c r="Q133" i="3"/>
  <c r="P133" i="3"/>
  <c r="BB132" i="3"/>
  <c r="BA132" i="3"/>
  <c r="AZ132" i="3"/>
  <c r="AY132" i="3"/>
  <c r="AX132" i="3"/>
  <c r="AW132" i="3"/>
  <c r="AV132" i="3"/>
  <c r="AU132" i="3"/>
  <c r="AT132" i="3"/>
  <c r="AS132" i="3"/>
  <c r="AR132" i="3"/>
  <c r="BB131" i="3"/>
  <c r="BA131" i="3"/>
  <c r="AZ131" i="3"/>
  <c r="AY131" i="3"/>
  <c r="AX131" i="3"/>
  <c r="AW131" i="3"/>
  <c r="AV131" i="3"/>
  <c r="AU131" i="3"/>
  <c r="AT131" i="3"/>
  <c r="AS131" i="3"/>
  <c r="AR131" i="3"/>
  <c r="AQ131" i="3"/>
  <c r="AP131" i="3"/>
  <c r="AO131" i="3"/>
  <c r="AN131" i="3"/>
  <c r="AM131" i="3"/>
  <c r="AL131" i="3"/>
  <c r="AK131" i="3"/>
  <c r="AJ131" i="3"/>
  <c r="AI131" i="3"/>
  <c r="AH131" i="3"/>
  <c r="AG131" i="3"/>
  <c r="AF131" i="3"/>
  <c r="AE131" i="3"/>
  <c r="AD131" i="3"/>
  <c r="AC131" i="3"/>
  <c r="AB131" i="3"/>
  <c r="AA131" i="3"/>
  <c r="Z131" i="3"/>
  <c r="Y131" i="3"/>
  <c r="X131" i="3"/>
  <c r="W131" i="3"/>
  <c r="V131" i="3"/>
  <c r="U131" i="3"/>
  <c r="T131" i="3"/>
  <c r="S131" i="3"/>
  <c r="BB130" i="3"/>
  <c r="BA130" i="3"/>
  <c r="AZ130"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W130" i="3"/>
  <c r="V130" i="3"/>
  <c r="U130" i="3"/>
  <c r="T130" i="3"/>
  <c r="S130" i="3"/>
  <c r="R130" i="3"/>
  <c r="Q130" i="3"/>
  <c r="P130" i="3"/>
  <c r="O130" i="3"/>
  <c r="N130" i="3"/>
  <c r="M130" i="3"/>
  <c r="L130" i="3"/>
  <c r="K130" i="3"/>
  <c r="J130" i="3"/>
  <c r="I130" i="3"/>
  <c r="H130" i="3"/>
  <c r="G130" i="3"/>
  <c r="F130" i="3"/>
  <c r="E130" i="3"/>
  <c r="D130" i="3"/>
  <c r="BB129" i="3"/>
  <c r="BA129" i="3"/>
  <c r="AZ129" i="3"/>
  <c r="AY129" i="3"/>
  <c r="AX129" i="3"/>
  <c r="AW129" i="3"/>
  <c r="AV129" i="3"/>
  <c r="AU129" i="3"/>
  <c r="AT129" i="3"/>
  <c r="AS129" i="3"/>
  <c r="AR129" i="3"/>
  <c r="AQ129" i="3"/>
  <c r="AP129" i="3"/>
  <c r="AO129" i="3"/>
  <c r="AN129" i="3"/>
  <c r="AM129" i="3"/>
  <c r="AL129" i="3"/>
  <c r="AK129" i="3"/>
  <c r="AJ129"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V128" i="3"/>
  <c r="U128" i="3"/>
  <c r="BB127" i="3"/>
  <c r="BA127" i="3"/>
  <c r="AZ127" i="3"/>
  <c r="AY127" i="3"/>
  <c r="AX127" i="3"/>
  <c r="AW127" i="3"/>
  <c r="AV127" i="3"/>
  <c r="AU127" i="3"/>
  <c r="AT127" i="3"/>
  <c r="AS127" i="3"/>
  <c r="AR127" i="3"/>
  <c r="AQ127" i="3"/>
  <c r="AP127" i="3"/>
  <c r="AO127" i="3"/>
  <c r="AN127" i="3"/>
  <c r="AM127" i="3"/>
  <c r="AL127" i="3"/>
  <c r="AK127" i="3"/>
  <c r="AJ127" i="3"/>
  <c r="AI127" i="3"/>
  <c r="AH127" i="3"/>
  <c r="AG127" i="3"/>
  <c r="AF127" i="3"/>
  <c r="AE127" i="3"/>
  <c r="AD127" i="3"/>
  <c r="AC127" i="3"/>
  <c r="AB127" i="3"/>
  <c r="AA127" i="3"/>
  <c r="Z127" i="3"/>
  <c r="Y127" i="3"/>
  <c r="X127" i="3"/>
  <c r="W127" i="3"/>
  <c r="V127" i="3"/>
  <c r="U127" i="3"/>
  <c r="T127" i="3"/>
  <c r="S127" i="3"/>
  <c r="R127" i="3"/>
  <c r="Q127" i="3"/>
  <c r="P127" i="3"/>
  <c r="O127" i="3"/>
  <c r="N127" i="3"/>
  <c r="M127" i="3"/>
  <c r="L127" i="3"/>
  <c r="K127" i="3"/>
  <c r="J127" i="3"/>
  <c r="I127" i="3"/>
  <c r="H127" i="3"/>
  <c r="G127" i="3"/>
  <c r="F127" i="3"/>
  <c r="E127" i="3"/>
  <c r="D127" i="3"/>
  <c r="BB126"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V126" i="3"/>
  <c r="U126" i="3"/>
  <c r="T126" i="3"/>
  <c r="S126" i="3"/>
  <c r="R126" i="3"/>
  <c r="Q126" i="3"/>
  <c r="P126" i="3"/>
  <c r="O126" i="3"/>
  <c r="N126" i="3"/>
  <c r="M126" i="3"/>
  <c r="L126" i="3"/>
  <c r="K126" i="3"/>
  <c r="J126" i="3"/>
  <c r="I126" i="3"/>
  <c r="H126" i="3"/>
  <c r="G126" i="3"/>
  <c r="F126" i="3"/>
  <c r="E126" i="3"/>
  <c r="D126" i="3"/>
  <c r="BB125" i="3"/>
  <c r="BA125" i="3"/>
  <c r="AZ125" i="3"/>
  <c r="AY125" i="3"/>
  <c r="AX125" i="3"/>
  <c r="AW125" i="3"/>
  <c r="AV125" i="3"/>
  <c r="AU125" i="3"/>
  <c r="BB124" i="3"/>
  <c r="BA124" i="3"/>
  <c r="AZ124"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X124" i="3"/>
  <c r="W124" i="3"/>
  <c r="V124" i="3"/>
  <c r="U124" i="3"/>
  <c r="T124" i="3"/>
  <c r="S124" i="3"/>
  <c r="R124" i="3"/>
  <c r="Q124" i="3"/>
  <c r="P124" i="3"/>
  <c r="O124" i="3"/>
  <c r="N124" i="3"/>
  <c r="M124" i="3"/>
  <c r="L124" i="3"/>
  <c r="K124" i="3"/>
  <c r="J124" i="3"/>
  <c r="I124" i="3"/>
  <c r="BB123" i="3"/>
  <c r="BA123" i="3"/>
  <c r="AZ123" i="3"/>
  <c r="AY123" i="3"/>
  <c r="AX123" i="3"/>
  <c r="AW123" i="3"/>
  <c r="AV123" i="3"/>
  <c r="AU123" i="3"/>
  <c r="AT123" i="3"/>
  <c r="AS123" i="3"/>
  <c r="AR123" i="3"/>
  <c r="AQ123" i="3"/>
  <c r="AP123" i="3"/>
  <c r="AO123" i="3"/>
  <c r="AN123" i="3"/>
  <c r="AM123" i="3"/>
  <c r="AL123" i="3"/>
  <c r="AK123" i="3"/>
  <c r="AJ123" i="3"/>
  <c r="AI123" i="3"/>
  <c r="AH123" i="3"/>
  <c r="AG123" i="3"/>
  <c r="AF123" i="3"/>
  <c r="AE123" i="3"/>
  <c r="AD123" i="3"/>
  <c r="AC123" i="3"/>
  <c r="AB123" i="3"/>
  <c r="AA123" i="3"/>
  <c r="Z123" i="3"/>
  <c r="Y123" i="3"/>
  <c r="X123" i="3"/>
  <c r="W123" i="3"/>
  <c r="V123" i="3"/>
  <c r="U123" i="3"/>
  <c r="T123" i="3"/>
  <c r="S123" i="3"/>
  <c r="R123" i="3"/>
  <c r="Q123" i="3"/>
  <c r="P123" i="3"/>
  <c r="O123" i="3"/>
  <c r="N123" i="3"/>
  <c r="M123" i="3"/>
  <c r="L123" i="3"/>
  <c r="K123" i="3"/>
  <c r="J123" i="3"/>
  <c r="I123" i="3"/>
  <c r="H123" i="3"/>
  <c r="G123" i="3"/>
  <c r="F123" i="3"/>
  <c r="E123" i="3"/>
  <c r="D123" i="3"/>
  <c r="BB122" i="3"/>
  <c r="BA122" i="3"/>
  <c r="AZ122" i="3"/>
  <c r="AY122" i="3"/>
  <c r="AX122" i="3"/>
  <c r="AW122" i="3"/>
  <c r="AV122" i="3"/>
  <c r="AU122" i="3"/>
  <c r="AT122" i="3"/>
  <c r="AS122" i="3"/>
  <c r="AR122" i="3"/>
  <c r="AQ122" i="3"/>
  <c r="AP122" i="3"/>
  <c r="AO122" i="3"/>
  <c r="AN122" i="3"/>
  <c r="AM122" i="3"/>
  <c r="AL122" i="3"/>
  <c r="AK122" i="3"/>
  <c r="BB121" i="3"/>
  <c r="BA121" i="3"/>
  <c r="AZ121" i="3"/>
  <c r="AY121" i="3"/>
  <c r="AX121" i="3"/>
  <c r="AW121" i="3"/>
  <c r="AV121" i="3"/>
  <c r="AU121" i="3"/>
  <c r="AT121" i="3"/>
  <c r="AS121" i="3"/>
  <c r="AR121" i="3"/>
  <c r="AQ121" i="3"/>
  <c r="AP121" i="3"/>
  <c r="AO121" i="3"/>
  <c r="AN121" i="3"/>
  <c r="AM121" i="3"/>
  <c r="AL121" i="3"/>
  <c r="AK121" i="3"/>
  <c r="AJ121" i="3"/>
  <c r="AI121" i="3"/>
  <c r="AH121" i="3"/>
  <c r="AG121" i="3"/>
  <c r="AF121" i="3"/>
  <c r="AE121" i="3"/>
  <c r="AD121" i="3"/>
  <c r="AC121" i="3"/>
  <c r="AB121" i="3"/>
  <c r="AA121" i="3"/>
  <c r="Z121" i="3"/>
  <c r="Y121" i="3"/>
  <c r="X121" i="3"/>
  <c r="W121" i="3"/>
  <c r="V121" i="3"/>
  <c r="U121" i="3"/>
  <c r="T121" i="3"/>
  <c r="S121" i="3"/>
  <c r="R121" i="3"/>
  <c r="Q121" i="3"/>
  <c r="P121" i="3"/>
  <c r="O121" i="3"/>
  <c r="N121" i="3"/>
  <c r="M121" i="3"/>
  <c r="L121" i="3"/>
  <c r="K121" i="3"/>
  <c r="J121" i="3"/>
  <c r="I121" i="3"/>
  <c r="H121" i="3"/>
  <c r="G121" i="3"/>
  <c r="F121" i="3"/>
  <c r="E121" i="3"/>
  <c r="D121" i="3"/>
  <c r="BB120"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X120" i="3"/>
  <c r="W120" i="3"/>
  <c r="V120" i="3"/>
  <c r="BB119" i="3"/>
  <c r="BA119" i="3"/>
  <c r="AZ119" i="3"/>
  <c r="AY119" i="3"/>
  <c r="AX119" i="3"/>
  <c r="AW119" i="3"/>
  <c r="AV119" i="3"/>
  <c r="AU119" i="3"/>
  <c r="AT119" i="3"/>
  <c r="AS119" i="3"/>
  <c r="AR119" i="3"/>
  <c r="AQ119" i="3"/>
  <c r="AP119" i="3"/>
  <c r="AO119" i="3"/>
  <c r="AN119" i="3"/>
  <c r="AM119"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V118" i="3"/>
  <c r="U118" i="3"/>
  <c r="T118" i="3"/>
  <c r="S118" i="3"/>
  <c r="R118" i="3"/>
  <c r="Q118" i="3"/>
  <c r="P118" i="3"/>
  <c r="O118" i="3"/>
  <c r="N118" i="3"/>
  <c r="M118" i="3"/>
  <c r="L118" i="3"/>
  <c r="K118" i="3"/>
  <c r="J118" i="3"/>
  <c r="I118" i="3"/>
  <c r="H118" i="3"/>
  <c r="G118" i="3"/>
  <c r="F118" i="3"/>
  <c r="E118" i="3"/>
  <c r="D118" i="3"/>
  <c r="BB117" i="3"/>
  <c r="BA117" i="3"/>
  <c r="AZ117" i="3"/>
  <c r="AY117" i="3"/>
  <c r="AX117" i="3"/>
  <c r="AW117" i="3"/>
  <c r="AV117" i="3"/>
  <c r="AU117" i="3"/>
  <c r="AT117" i="3"/>
  <c r="AS117" i="3"/>
  <c r="AR117" i="3"/>
  <c r="AQ117" i="3"/>
  <c r="AP117" i="3"/>
  <c r="AO117" i="3"/>
  <c r="AN117" i="3"/>
  <c r="AM117" i="3"/>
  <c r="AL117" i="3"/>
  <c r="AK117" i="3"/>
  <c r="AJ117" i="3"/>
  <c r="AI117" i="3"/>
  <c r="AH117" i="3"/>
  <c r="AG117" i="3"/>
  <c r="AF117" i="3"/>
  <c r="AE117" i="3"/>
  <c r="AD117" i="3"/>
  <c r="AC117" i="3"/>
  <c r="AB117" i="3"/>
  <c r="AA117" i="3"/>
  <c r="Z117" i="3"/>
  <c r="Y117" i="3"/>
  <c r="X117" i="3"/>
  <c r="W117" i="3"/>
  <c r="V117" i="3"/>
  <c r="U117" i="3"/>
  <c r="T117" i="3"/>
  <c r="S117" i="3"/>
  <c r="R117" i="3"/>
  <c r="Q117" i="3"/>
  <c r="P117" i="3"/>
  <c r="O117" i="3"/>
  <c r="N117" i="3"/>
  <c r="M117" i="3"/>
  <c r="L117" i="3"/>
  <c r="K117" i="3"/>
  <c r="J117" i="3"/>
  <c r="I117" i="3"/>
  <c r="H117" i="3"/>
  <c r="G117" i="3"/>
  <c r="F117" i="3"/>
  <c r="E117" i="3"/>
  <c r="D117" i="3"/>
  <c r="BB116"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V116" i="3"/>
  <c r="U116" i="3"/>
  <c r="T116" i="3"/>
  <c r="S116" i="3"/>
  <c r="R116" i="3"/>
  <c r="Q116" i="3"/>
  <c r="P116" i="3"/>
  <c r="O116" i="3"/>
  <c r="N116" i="3"/>
  <c r="M116" i="3"/>
  <c r="L116" i="3"/>
  <c r="K116" i="3"/>
  <c r="J116" i="3"/>
  <c r="I116" i="3"/>
  <c r="H116" i="3"/>
  <c r="G116" i="3"/>
  <c r="F116" i="3"/>
  <c r="E116" i="3"/>
  <c r="BB115" i="3"/>
  <c r="BA115" i="3"/>
  <c r="AZ115" i="3"/>
  <c r="AY115" i="3"/>
  <c r="AX115" i="3"/>
  <c r="AW115" i="3"/>
  <c r="AV115" i="3"/>
  <c r="AU115" i="3"/>
  <c r="AT115" i="3"/>
  <c r="AS115" i="3"/>
  <c r="AR115" i="3"/>
  <c r="AQ115" i="3"/>
  <c r="AP115" i="3"/>
  <c r="AO115" i="3"/>
  <c r="AN115" i="3"/>
  <c r="BB114"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W114" i="3"/>
  <c r="V114" i="3"/>
  <c r="U114" i="3"/>
  <c r="T114" i="3"/>
  <c r="S114" i="3"/>
  <c r="R114" i="3"/>
  <c r="Q114" i="3"/>
  <c r="P114" i="3"/>
  <c r="O114" i="3"/>
  <c r="N114" i="3"/>
  <c r="M114" i="3"/>
  <c r="L114" i="3"/>
  <c r="K114" i="3"/>
  <c r="J114" i="3"/>
  <c r="I114" i="3"/>
  <c r="H114" i="3"/>
  <c r="G114" i="3"/>
  <c r="F114" i="3"/>
  <c r="E114" i="3"/>
  <c r="D114" i="3"/>
  <c r="BB113" i="3"/>
  <c r="BA113" i="3"/>
  <c r="AZ113" i="3"/>
  <c r="AY113" i="3"/>
  <c r="AX113" i="3"/>
  <c r="AW113" i="3"/>
  <c r="AV113" i="3"/>
  <c r="AU113" i="3"/>
  <c r="AT113" i="3"/>
  <c r="AS113" i="3"/>
  <c r="AR113" i="3"/>
  <c r="AQ113" i="3"/>
  <c r="AP113" i="3"/>
  <c r="AO113" i="3"/>
  <c r="AN113" i="3"/>
  <c r="AM113" i="3"/>
  <c r="AL113" i="3"/>
  <c r="AK113" i="3"/>
  <c r="AJ113" i="3"/>
  <c r="BB112"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V112" i="3"/>
  <c r="U112" i="3"/>
  <c r="T112" i="3"/>
  <c r="S112" i="3"/>
  <c r="R112" i="3"/>
  <c r="BB111" i="3"/>
  <c r="BA111" i="3"/>
  <c r="AZ111" i="3"/>
  <c r="AY111" i="3"/>
  <c r="AX111" i="3"/>
  <c r="AW111" i="3"/>
  <c r="AV111" i="3"/>
  <c r="AU111" i="3"/>
  <c r="AT111" i="3"/>
  <c r="AS111" i="3"/>
  <c r="AR111" i="3"/>
  <c r="AQ111" i="3"/>
  <c r="AP111" i="3"/>
  <c r="AO111" i="3"/>
  <c r="AN111" i="3"/>
  <c r="AM111" i="3"/>
  <c r="AL111" i="3"/>
  <c r="AK111" i="3"/>
  <c r="BB110"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V110" i="3"/>
  <c r="U110" i="3"/>
  <c r="T110" i="3"/>
  <c r="S110" i="3"/>
  <c r="R110" i="3"/>
  <c r="Q110" i="3"/>
  <c r="P110" i="3"/>
  <c r="O110" i="3"/>
  <c r="N110" i="3"/>
  <c r="M110" i="3"/>
  <c r="L110" i="3"/>
  <c r="K110" i="3"/>
  <c r="J110" i="3"/>
  <c r="I110" i="3"/>
  <c r="H110" i="3"/>
  <c r="G110" i="3"/>
  <c r="F110" i="3"/>
  <c r="E110" i="3"/>
  <c r="D110" i="3"/>
  <c r="BB109" i="3"/>
  <c r="BA109" i="3"/>
  <c r="AZ109" i="3"/>
  <c r="AY109" i="3"/>
  <c r="AX109" i="3"/>
  <c r="AW109" i="3"/>
  <c r="AV109" i="3"/>
  <c r="AU109" i="3"/>
  <c r="AT109" i="3"/>
  <c r="AS109" i="3"/>
  <c r="AR109" i="3"/>
  <c r="AQ109" i="3"/>
  <c r="AP109" i="3"/>
  <c r="AO109" i="3"/>
  <c r="AN109" i="3"/>
  <c r="AM109" i="3"/>
  <c r="AL109" i="3"/>
  <c r="AK109" i="3"/>
  <c r="AJ109" i="3"/>
  <c r="AI109" i="3"/>
  <c r="AH109" i="3"/>
  <c r="AG109" i="3"/>
  <c r="AF109" i="3"/>
  <c r="AE109" i="3"/>
  <c r="AD109" i="3"/>
  <c r="AC109" i="3"/>
  <c r="AB109" i="3"/>
  <c r="AA109" i="3"/>
  <c r="Z109" i="3"/>
  <c r="Y109" i="3"/>
  <c r="X109" i="3"/>
  <c r="W109" i="3"/>
  <c r="V109" i="3"/>
  <c r="U109" i="3"/>
  <c r="T109" i="3"/>
  <c r="S109" i="3"/>
  <c r="R109" i="3"/>
  <c r="Q109" i="3"/>
  <c r="P109" i="3"/>
  <c r="O109" i="3"/>
  <c r="N109" i="3"/>
  <c r="M109" i="3"/>
  <c r="L109" i="3"/>
  <c r="K109" i="3"/>
  <c r="J109" i="3"/>
  <c r="I109" i="3"/>
  <c r="H109" i="3"/>
  <c r="G109" i="3"/>
  <c r="F109" i="3"/>
  <c r="E109" i="3"/>
  <c r="D109" i="3"/>
  <c r="BB108" i="3"/>
  <c r="BA108" i="3"/>
  <c r="AZ108" i="3"/>
  <c r="AY108" i="3"/>
  <c r="AX108" i="3"/>
  <c r="AW108" i="3"/>
  <c r="AV108" i="3"/>
  <c r="AU108" i="3"/>
  <c r="AT108" i="3"/>
  <c r="AS108" i="3"/>
  <c r="AR108" i="3"/>
  <c r="AQ108" i="3"/>
  <c r="AP108" i="3"/>
  <c r="AO108" i="3"/>
  <c r="AN108" i="3"/>
  <c r="BB107" i="3"/>
  <c r="BA107" i="3"/>
  <c r="AZ107"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V106" i="3"/>
  <c r="U106" i="3"/>
  <c r="T106" i="3"/>
  <c r="S106" i="3"/>
  <c r="R106" i="3"/>
  <c r="Q106" i="3"/>
  <c r="P106" i="3"/>
  <c r="O106" i="3"/>
  <c r="N106" i="3"/>
  <c r="M106" i="3"/>
  <c r="L106" i="3"/>
  <c r="K106" i="3"/>
  <c r="J106" i="3"/>
  <c r="I106" i="3"/>
  <c r="H106" i="3"/>
  <c r="G106" i="3"/>
  <c r="F106" i="3"/>
  <c r="E106" i="3"/>
  <c r="D106" i="3"/>
  <c r="BB105" i="3"/>
  <c r="BA105" i="3"/>
  <c r="AZ105" i="3"/>
  <c r="AY105" i="3"/>
  <c r="AX105" i="3"/>
  <c r="AW105" i="3"/>
  <c r="AV105" i="3"/>
  <c r="AU105" i="3"/>
  <c r="AT105" i="3"/>
  <c r="AS105" i="3"/>
  <c r="AR105" i="3"/>
  <c r="AQ105" i="3"/>
  <c r="BH105" i="3" s="1"/>
  <c r="AP105" i="3"/>
  <c r="AO105" i="3"/>
  <c r="AN105" i="3"/>
  <c r="AM105" i="3"/>
  <c r="AL105" i="3"/>
  <c r="AK105" i="3"/>
  <c r="AJ105" i="3"/>
  <c r="AI105" i="3"/>
  <c r="AH105" i="3"/>
  <c r="AG105" i="3"/>
  <c r="AF105" i="3"/>
  <c r="AE105" i="3"/>
  <c r="AD105" i="3"/>
  <c r="AC105" i="3"/>
  <c r="AB105" i="3"/>
  <c r="AA105" i="3"/>
  <c r="Z105" i="3"/>
  <c r="Y105" i="3"/>
  <c r="X105" i="3"/>
  <c r="W105" i="3"/>
  <c r="V105" i="3"/>
  <c r="U105" i="3"/>
  <c r="T105" i="3"/>
  <c r="S105" i="3"/>
  <c r="R105" i="3"/>
  <c r="Q105" i="3"/>
  <c r="P105" i="3"/>
  <c r="O105" i="3"/>
  <c r="N105" i="3"/>
  <c r="M105" i="3"/>
  <c r="L105" i="3"/>
  <c r="K105" i="3"/>
  <c r="J105" i="3"/>
  <c r="I105" i="3"/>
  <c r="H105" i="3"/>
  <c r="G105" i="3"/>
  <c r="F105" i="3"/>
  <c r="E105" i="3"/>
  <c r="D105" i="3"/>
  <c r="BB104"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V104" i="3"/>
  <c r="U104" i="3"/>
  <c r="T104" i="3"/>
  <c r="S104" i="3"/>
  <c r="R104" i="3"/>
  <c r="Q104" i="3"/>
  <c r="P104" i="3"/>
  <c r="O104" i="3"/>
  <c r="N104" i="3"/>
  <c r="M104" i="3"/>
  <c r="L104" i="3"/>
  <c r="K104" i="3"/>
  <c r="J104" i="3"/>
  <c r="I104" i="3"/>
  <c r="H104" i="3"/>
  <c r="G104" i="3"/>
  <c r="F104" i="3"/>
  <c r="E104" i="3"/>
  <c r="D104" i="3"/>
  <c r="BB103" i="3"/>
  <c r="BA103" i="3"/>
  <c r="AZ103" i="3"/>
  <c r="AY103" i="3"/>
  <c r="AX103" i="3"/>
  <c r="AW103" i="3"/>
  <c r="AV103" i="3"/>
  <c r="AU103" i="3"/>
  <c r="AT103" i="3"/>
  <c r="AS103" i="3"/>
  <c r="AR103" i="3"/>
  <c r="AQ103" i="3"/>
  <c r="AP103" i="3"/>
  <c r="AO103" i="3"/>
  <c r="AN103" i="3"/>
  <c r="AM103" i="3"/>
  <c r="AL103" i="3"/>
  <c r="AK103" i="3"/>
  <c r="AJ103" i="3"/>
  <c r="AI103" i="3"/>
  <c r="AH103" i="3"/>
  <c r="AG103" i="3"/>
  <c r="AF103" i="3"/>
  <c r="AE103" i="3"/>
  <c r="AD103" i="3"/>
  <c r="AC103" i="3"/>
  <c r="AB103" i="3"/>
  <c r="AA103" i="3"/>
  <c r="Z103" i="3"/>
  <c r="Y103" i="3"/>
  <c r="X103" i="3"/>
  <c r="W103" i="3"/>
  <c r="V103" i="3"/>
  <c r="U103" i="3"/>
  <c r="T103" i="3"/>
  <c r="S103" i="3"/>
  <c r="R103" i="3"/>
  <c r="Q103" i="3"/>
  <c r="P103" i="3"/>
  <c r="O103" i="3"/>
  <c r="N103" i="3"/>
  <c r="M103" i="3"/>
  <c r="L103" i="3"/>
  <c r="K103" i="3"/>
  <c r="J103" i="3"/>
  <c r="I103" i="3"/>
  <c r="H103" i="3"/>
  <c r="G103" i="3"/>
  <c r="F103" i="3"/>
  <c r="E103" i="3"/>
  <c r="D103" i="3"/>
  <c r="BB102"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R102" i="3"/>
  <c r="Q102" i="3"/>
  <c r="P102" i="3"/>
  <c r="O102" i="3"/>
  <c r="N102" i="3"/>
  <c r="M102" i="3"/>
  <c r="L102" i="3"/>
  <c r="K102" i="3"/>
  <c r="J102" i="3"/>
  <c r="I102" i="3"/>
  <c r="H102" i="3"/>
  <c r="G102" i="3"/>
  <c r="F102" i="3"/>
  <c r="E102" i="3"/>
  <c r="D102" i="3"/>
  <c r="BB101" i="3"/>
  <c r="BA101" i="3"/>
  <c r="AZ101" i="3"/>
  <c r="AY101" i="3"/>
  <c r="AX101" i="3"/>
  <c r="AW101" i="3"/>
  <c r="AV101" i="3"/>
  <c r="AU101" i="3"/>
  <c r="AT101" i="3"/>
  <c r="AS101" i="3"/>
  <c r="AR101" i="3"/>
  <c r="AQ101" i="3"/>
  <c r="AP101" i="3"/>
  <c r="AO101" i="3"/>
  <c r="AN101" i="3"/>
  <c r="AM101" i="3"/>
  <c r="AL101" i="3"/>
  <c r="AK101" i="3"/>
  <c r="AJ101" i="3"/>
  <c r="AI101" i="3"/>
  <c r="AH101" i="3"/>
  <c r="AG101" i="3"/>
  <c r="AF101" i="3"/>
  <c r="AE101" i="3"/>
  <c r="AD101" i="3"/>
  <c r="AC101" i="3"/>
  <c r="AB101" i="3"/>
  <c r="AA101" i="3"/>
  <c r="Z101" i="3"/>
  <c r="Y101" i="3"/>
  <c r="X101" i="3"/>
  <c r="W101" i="3"/>
  <c r="V101" i="3"/>
  <c r="U101" i="3"/>
  <c r="T101" i="3"/>
  <c r="S101" i="3"/>
  <c r="R101" i="3"/>
  <c r="Q101" i="3"/>
  <c r="P101" i="3"/>
  <c r="O101" i="3"/>
  <c r="N101" i="3"/>
  <c r="M101" i="3"/>
  <c r="L101" i="3"/>
  <c r="K101" i="3"/>
  <c r="J101" i="3"/>
  <c r="I101" i="3"/>
  <c r="H101" i="3"/>
  <c r="G101" i="3"/>
  <c r="F101" i="3"/>
  <c r="E101" i="3"/>
  <c r="D101" i="3"/>
  <c r="BB100"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Y100" i="3"/>
  <c r="X100" i="3"/>
  <c r="W100" i="3"/>
  <c r="V100" i="3"/>
  <c r="U100" i="3"/>
  <c r="T100" i="3"/>
  <c r="S100" i="3"/>
  <c r="R100" i="3"/>
  <c r="Q100" i="3"/>
  <c r="P100" i="3"/>
  <c r="O100" i="3"/>
  <c r="N100" i="3"/>
  <c r="M100" i="3"/>
  <c r="L100" i="3"/>
  <c r="K100" i="3"/>
  <c r="J100" i="3"/>
  <c r="I100" i="3"/>
  <c r="H100" i="3"/>
  <c r="G100" i="3"/>
  <c r="F100" i="3"/>
  <c r="E100" i="3"/>
  <c r="D100" i="3"/>
  <c r="BB99" i="3"/>
  <c r="BA99" i="3"/>
  <c r="AZ99" i="3"/>
  <c r="AY99" i="3"/>
  <c r="AX99" i="3"/>
  <c r="AW99" i="3"/>
  <c r="AV99" i="3"/>
  <c r="AU99" i="3"/>
  <c r="AT99" i="3"/>
  <c r="AS99" i="3"/>
  <c r="AR99" i="3"/>
  <c r="AQ99" i="3"/>
  <c r="AP99" i="3"/>
  <c r="AO99" i="3"/>
  <c r="AN99" i="3"/>
  <c r="AM99" i="3"/>
  <c r="AL99" i="3"/>
  <c r="AK99" i="3"/>
  <c r="AJ99" i="3"/>
  <c r="AI99" i="3"/>
  <c r="AH99" i="3"/>
  <c r="AG99" i="3"/>
  <c r="AF99" i="3"/>
  <c r="AE99" i="3"/>
  <c r="AD99" i="3"/>
  <c r="AC99" i="3"/>
  <c r="AB99" i="3"/>
  <c r="AA99" i="3"/>
  <c r="Z99" i="3"/>
  <c r="Y99" i="3"/>
  <c r="X99" i="3"/>
  <c r="W99" i="3"/>
  <c r="V99" i="3"/>
  <c r="U99" i="3"/>
  <c r="T99" i="3"/>
  <c r="S99" i="3"/>
  <c r="R99" i="3"/>
  <c r="Q99" i="3"/>
  <c r="P99" i="3"/>
  <c r="O99" i="3"/>
  <c r="N99" i="3"/>
  <c r="M99" i="3"/>
  <c r="L99" i="3"/>
  <c r="K99" i="3"/>
  <c r="J99" i="3"/>
  <c r="I99" i="3"/>
  <c r="H99" i="3"/>
  <c r="G99" i="3"/>
  <c r="F99" i="3"/>
  <c r="E99" i="3"/>
  <c r="D99" i="3"/>
  <c r="BB98" i="3"/>
  <c r="BA98" i="3"/>
  <c r="AZ98" i="3"/>
  <c r="AY98" i="3"/>
  <c r="AX98" i="3"/>
  <c r="AW98" i="3"/>
  <c r="AV98" i="3"/>
  <c r="AU98" i="3"/>
  <c r="AT98" i="3"/>
  <c r="AS98" i="3"/>
  <c r="AR98" i="3"/>
  <c r="BB97" i="3"/>
  <c r="BA97" i="3"/>
  <c r="AZ97" i="3"/>
  <c r="AY97" i="3"/>
  <c r="AX97" i="3"/>
  <c r="AW97" i="3"/>
  <c r="AV97" i="3"/>
  <c r="AU97" i="3"/>
  <c r="AT97" i="3"/>
  <c r="AS97" i="3"/>
  <c r="AR97" i="3"/>
  <c r="AQ97" i="3"/>
  <c r="AP97" i="3"/>
  <c r="AO97" i="3"/>
  <c r="AN97" i="3"/>
  <c r="AM97" i="3"/>
  <c r="AL97" i="3"/>
  <c r="AK97" i="3"/>
  <c r="AJ97" i="3"/>
  <c r="AI97" i="3"/>
  <c r="AH97" i="3"/>
  <c r="AG97" i="3"/>
  <c r="AF97" i="3"/>
  <c r="AE97" i="3"/>
  <c r="AD97" i="3"/>
  <c r="AC97" i="3"/>
  <c r="AB97" i="3"/>
  <c r="AA97" i="3"/>
  <c r="Z97" i="3"/>
  <c r="Y97" i="3"/>
  <c r="X97" i="3"/>
  <c r="W97" i="3"/>
  <c r="V97" i="3"/>
  <c r="U97" i="3"/>
  <c r="T97" i="3"/>
  <c r="S97" i="3"/>
  <c r="R97" i="3"/>
  <c r="Q97" i="3"/>
  <c r="P97" i="3"/>
  <c r="O97" i="3"/>
  <c r="N97" i="3"/>
  <c r="M97" i="3"/>
  <c r="L97" i="3"/>
  <c r="K97" i="3"/>
  <c r="J97" i="3"/>
  <c r="I97" i="3"/>
  <c r="H97" i="3"/>
  <c r="G97" i="3"/>
  <c r="F97" i="3"/>
  <c r="E97" i="3"/>
  <c r="D97" i="3"/>
  <c r="BB96" i="3"/>
  <c r="BA96" i="3"/>
  <c r="AZ96" i="3"/>
  <c r="AY96" i="3"/>
  <c r="AX96"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X96" i="3"/>
  <c r="W96" i="3"/>
  <c r="V96" i="3"/>
  <c r="U96" i="3"/>
  <c r="T96" i="3"/>
  <c r="S96" i="3"/>
  <c r="R96" i="3"/>
  <c r="Q96" i="3"/>
  <c r="BB95" i="3"/>
  <c r="BA95" i="3"/>
  <c r="AZ95" i="3"/>
  <c r="AY95" i="3"/>
  <c r="AX95" i="3"/>
  <c r="AW95" i="3"/>
  <c r="AV95" i="3"/>
  <c r="AU95" i="3"/>
  <c r="AT95" i="3"/>
  <c r="AS95" i="3"/>
  <c r="AR95" i="3"/>
  <c r="AQ95" i="3"/>
  <c r="AP95" i="3"/>
  <c r="AO95" i="3"/>
  <c r="AN95" i="3"/>
  <c r="AM95" i="3"/>
  <c r="AL95" i="3"/>
  <c r="AK95" i="3"/>
  <c r="AJ95" i="3"/>
  <c r="AI95" i="3"/>
  <c r="AH95" i="3"/>
  <c r="AG95" i="3"/>
  <c r="AF95" i="3"/>
  <c r="AE95" i="3"/>
  <c r="AD95" i="3"/>
  <c r="AC95" i="3"/>
  <c r="AB95" i="3"/>
  <c r="AA95" i="3"/>
  <c r="Z95" i="3"/>
  <c r="Y95" i="3"/>
  <c r="X95" i="3"/>
  <c r="W95" i="3"/>
  <c r="V95" i="3"/>
  <c r="U95" i="3"/>
  <c r="T95" i="3"/>
  <c r="S95" i="3"/>
  <c r="R95" i="3"/>
  <c r="Q95" i="3"/>
  <c r="P95" i="3"/>
  <c r="O95" i="3"/>
  <c r="N95" i="3"/>
  <c r="BB94"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V94" i="3"/>
  <c r="U94" i="3"/>
  <c r="T94" i="3"/>
  <c r="S94" i="3"/>
  <c r="R94" i="3"/>
  <c r="Q94" i="3"/>
  <c r="P94" i="3"/>
  <c r="O94" i="3"/>
  <c r="N94" i="3"/>
  <c r="M94" i="3"/>
  <c r="L94" i="3"/>
  <c r="K94" i="3"/>
  <c r="J94" i="3"/>
  <c r="I94" i="3"/>
  <c r="H94" i="3"/>
  <c r="G94" i="3"/>
  <c r="F94" i="3"/>
  <c r="E94" i="3"/>
  <c r="D94" i="3"/>
  <c r="BB93" i="3"/>
  <c r="BA93" i="3"/>
  <c r="AZ93" i="3"/>
  <c r="AY93" i="3"/>
  <c r="AX93" i="3"/>
  <c r="AW93" i="3"/>
  <c r="AV93" i="3"/>
  <c r="AU93" i="3"/>
  <c r="AT93" i="3"/>
  <c r="AS93" i="3"/>
  <c r="AR93" i="3"/>
  <c r="AQ93" i="3"/>
  <c r="AP93" i="3"/>
  <c r="AO93" i="3"/>
  <c r="AN93" i="3"/>
  <c r="AM93" i="3"/>
  <c r="AL93" i="3"/>
  <c r="AK93" i="3"/>
  <c r="AJ93" i="3"/>
  <c r="AI93" i="3"/>
  <c r="AH93" i="3"/>
  <c r="AG93" i="3"/>
  <c r="AF93" i="3"/>
  <c r="AE93" i="3"/>
  <c r="AD93" i="3"/>
  <c r="AC93" i="3"/>
  <c r="AB93" i="3"/>
  <c r="AA93" i="3"/>
  <c r="Z93" i="3"/>
  <c r="Y93" i="3"/>
  <c r="X93" i="3"/>
  <c r="W93" i="3"/>
  <c r="V93" i="3"/>
  <c r="U93" i="3"/>
  <c r="T93" i="3"/>
  <c r="S93" i="3"/>
  <c r="R93" i="3"/>
  <c r="Q93" i="3"/>
  <c r="P93" i="3"/>
  <c r="O93" i="3"/>
  <c r="N93" i="3"/>
  <c r="M93" i="3"/>
  <c r="L93" i="3"/>
  <c r="K93" i="3"/>
  <c r="J93" i="3"/>
  <c r="I93" i="3"/>
  <c r="H93" i="3"/>
  <c r="G93" i="3"/>
  <c r="F93" i="3"/>
  <c r="E93" i="3"/>
  <c r="D93" i="3"/>
  <c r="BB92"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BB91" i="3"/>
  <c r="BA91" i="3"/>
  <c r="AZ91" i="3"/>
  <c r="AY91" i="3"/>
  <c r="AX91" i="3"/>
  <c r="AW91" i="3"/>
  <c r="AV91" i="3"/>
  <c r="AU91" i="3"/>
  <c r="AT91" i="3"/>
  <c r="AS91" i="3"/>
  <c r="AR91" i="3"/>
  <c r="BI91" i="3" s="1"/>
  <c r="E45" i="20" s="1"/>
  <c r="AQ91" i="3"/>
  <c r="AP91" i="3"/>
  <c r="AO91" i="3"/>
  <c r="AN91" i="3"/>
  <c r="AM91" i="3"/>
  <c r="BB90"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V90" i="3"/>
  <c r="BB89" i="3"/>
  <c r="BA89" i="3"/>
  <c r="AZ89"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T89" i="3"/>
  <c r="S89" i="3"/>
  <c r="R89" i="3"/>
  <c r="Q89" i="3"/>
  <c r="P89" i="3"/>
  <c r="O89" i="3"/>
  <c r="N89" i="3"/>
  <c r="M89" i="3"/>
  <c r="L89" i="3"/>
  <c r="K89" i="3"/>
  <c r="J89" i="3"/>
  <c r="I89" i="3"/>
  <c r="H89" i="3"/>
  <c r="BB88" i="3"/>
  <c r="BA88" i="3"/>
  <c r="AZ88"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V88" i="3"/>
  <c r="U88" i="3"/>
  <c r="T88" i="3"/>
  <c r="S88" i="3"/>
  <c r="R88" i="3"/>
  <c r="Q88" i="3"/>
  <c r="P88" i="3"/>
  <c r="O88" i="3"/>
  <c r="N88" i="3"/>
  <c r="M88" i="3"/>
  <c r="L88" i="3"/>
  <c r="K88" i="3"/>
  <c r="J88" i="3"/>
  <c r="I88" i="3"/>
  <c r="H88" i="3"/>
  <c r="G88" i="3"/>
  <c r="F88" i="3"/>
  <c r="E88" i="3"/>
  <c r="D88" i="3"/>
  <c r="BB87" i="3"/>
  <c r="BA87" i="3"/>
  <c r="AZ87" i="3"/>
  <c r="AY87" i="3"/>
  <c r="AX87" i="3"/>
  <c r="AW87" i="3"/>
  <c r="AV87" i="3"/>
  <c r="AU87" i="3"/>
  <c r="AT87" i="3"/>
  <c r="AS87" i="3"/>
  <c r="AR87" i="3"/>
  <c r="AQ87" i="3"/>
  <c r="AP87" i="3"/>
  <c r="AO87" i="3"/>
  <c r="AN87" i="3"/>
  <c r="AM87" i="3"/>
  <c r="AL87" i="3"/>
  <c r="AK87" i="3"/>
  <c r="AJ87" i="3"/>
  <c r="AI87" i="3"/>
  <c r="AH87" i="3"/>
  <c r="AG87" i="3"/>
  <c r="AF87" i="3"/>
  <c r="AE87" i="3"/>
  <c r="AD87" i="3"/>
  <c r="BB86"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R86" i="3"/>
  <c r="Q86" i="3"/>
  <c r="P86" i="3"/>
  <c r="BB85" i="3"/>
  <c r="BA85" i="3"/>
  <c r="AZ85" i="3"/>
  <c r="AY85" i="3"/>
  <c r="AX85" i="3"/>
  <c r="AW85" i="3"/>
  <c r="AV85" i="3"/>
  <c r="AU85" i="3"/>
  <c r="AT85" i="3"/>
  <c r="AS85" i="3"/>
  <c r="AR85" i="3"/>
  <c r="AQ85" i="3"/>
  <c r="AP85" i="3"/>
  <c r="AO85" i="3"/>
  <c r="AN85" i="3"/>
  <c r="AM85" i="3"/>
  <c r="AL85" i="3"/>
  <c r="AK85" i="3"/>
  <c r="AJ85" i="3"/>
  <c r="AI85" i="3"/>
  <c r="AH85" i="3"/>
  <c r="AG85" i="3"/>
  <c r="AF85" i="3"/>
  <c r="AE85" i="3"/>
  <c r="AD85" i="3"/>
  <c r="AC85" i="3"/>
  <c r="AB85" i="3"/>
  <c r="AA85" i="3"/>
  <c r="Z85" i="3"/>
  <c r="Y85" i="3"/>
  <c r="X85" i="3"/>
  <c r="W85" i="3"/>
  <c r="V85" i="3"/>
  <c r="U85" i="3"/>
  <c r="T85" i="3"/>
  <c r="S85" i="3"/>
  <c r="R85" i="3"/>
  <c r="Q85" i="3"/>
  <c r="BB84" i="3"/>
  <c r="BA84" i="3"/>
  <c r="AZ84" i="3"/>
  <c r="AY84" i="3"/>
  <c r="AX84" i="3"/>
  <c r="AW84" i="3"/>
  <c r="AV84" i="3"/>
  <c r="AU84" i="3"/>
  <c r="AT84" i="3"/>
  <c r="AS84" i="3"/>
  <c r="AR84" i="3"/>
  <c r="AQ84" i="3"/>
  <c r="AP84" i="3"/>
  <c r="AO84" i="3"/>
  <c r="AN84" i="3"/>
  <c r="AM84" i="3"/>
  <c r="AL84" i="3"/>
  <c r="AK84" i="3"/>
  <c r="AJ84" i="3"/>
  <c r="AI84" i="3"/>
  <c r="BB83" i="3"/>
  <c r="BA83" i="3"/>
  <c r="AZ83" i="3"/>
  <c r="AY83" i="3"/>
  <c r="AX83" i="3"/>
  <c r="AW83" i="3"/>
  <c r="AV83" i="3"/>
  <c r="AU83" i="3"/>
  <c r="AT83" i="3"/>
  <c r="AS83" i="3"/>
  <c r="AR83" i="3"/>
  <c r="AQ83" i="3"/>
  <c r="AP83" i="3"/>
  <c r="AO83" i="3"/>
  <c r="AN83" i="3"/>
  <c r="AM83" i="3"/>
  <c r="AL83" i="3"/>
  <c r="AK83" i="3"/>
  <c r="AJ83" i="3"/>
  <c r="AI83" i="3"/>
  <c r="AH83" i="3"/>
  <c r="AG83" i="3"/>
  <c r="AF83" i="3"/>
  <c r="AE83" i="3"/>
  <c r="AD83" i="3"/>
  <c r="AC83" i="3"/>
  <c r="AB83" i="3"/>
  <c r="AA83" i="3"/>
  <c r="Z83" i="3"/>
  <c r="Y83" i="3"/>
  <c r="X83" i="3"/>
  <c r="W83" i="3"/>
  <c r="V83" i="3"/>
  <c r="U83" i="3"/>
  <c r="T83" i="3"/>
  <c r="S83" i="3"/>
  <c r="R83" i="3"/>
  <c r="Q83" i="3"/>
  <c r="P83" i="3"/>
  <c r="O83" i="3"/>
  <c r="N83" i="3"/>
  <c r="M83" i="3"/>
  <c r="L83" i="3"/>
  <c r="K83" i="3"/>
  <c r="J83" i="3"/>
  <c r="I83" i="3"/>
  <c r="H83" i="3"/>
  <c r="G83" i="3"/>
  <c r="F83" i="3"/>
  <c r="E83" i="3"/>
  <c r="D83" i="3"/>
  <c r="BB82"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V82" i="3"/>
  <c r="U82" i="3"/>
  <c r="T82" i="3"/>
  <c r="S82" i="3"/>
  <c r="R82" i="3"/>
  <c r="Q82" i="3"/>
  <c r="P82" i="3"/>
  <c r="O82" i="3"/>
  <c r="N82" i="3"/>
  <c r="M82" i="3"/>
  <c r="L82" i="3"/>
  <c r="K82" i="3"/>
  <c r="J82" i="3"/>
  <c r="I82" i="3"/>
  <c r="H82" i="3"/>
  <c r="G82" i="3"/>
  <c r="F82" i="3"/>
  <c r="E82" i="3"/>
  <c r="D82" i="3"/>
  <c r="BB81" i="3"/>
  <c r="BA81" i="3"/>
  <c r="AZ81" i="3"/>
  <c r="AY81" i="3"/>
  <c r="AX81" i="3"/>
  <c r="AW81" i="3"/>
  <c r="AV81" i="3"/>
  <c r="AU81" i="3"/>
  <c r="AT81" i="3"/>
  <c r="AS81" i="3"/>
  <c r="AR81" i="3"/>
  <c r="AQ81" i="3"/>
  <c r="AP81" i="3"/>
  <c r="AO81" i="3"/>
  <c r="AN81" i="3"/>
  <c r="AM81" i="3"/>
  <c r="AL81" i="3"/>
  <c r="AK81" i="3"/>
  <c r="AJ81" i="3"/>
  <c r="AI81" i="3"/>
  <c r="AH81" i="3"/>
  <c r="AG81" i="3"/>
  <c r="AF81" i="3"/>
  <c r="AE81" i="3"/>
  <c r="AD81" i="3"/>
  <c r="AC81" i="3"/>
  <c r="AB81" i="3"/>
  <c r="AA81" i="3"/>
  <c r="Z81" i="3"/>
  <c r="Y81" i="3"/>
  <c r="X81" i="3"/>
  <c r="W81" i="3"/>
  <c r="V81" i="3"/>
  <c r="U81" i="3"/>
  <c r="T81" i="3"/>
  <c r="S81" i="3"/>
  <c r="R81" i="3"/>
  <c r="Q81" i="3"/>
  <c r="P81" i="3"/>
  <c r="O81" i="3"/>
  <c r="N81" i="3"/>
  <c r="BB80" i="3"/>
  <c r="BA80" i="3"/>
  <c r="AZ80" i="3"/>
  <c r="AY80" i="3"/>
  <c r="AX80" i="3"/>
  <c r="AW80" i="3"/>
  <c r="AV80" i="3"/>
  <c r="AU80" i="3"/>
  <c r="AT80" i="3"/>
  <c r="AS80" i="3"/>
  <c r="AR80" i="3"/>
  <c r="AQ80" i="3"/>
  <c r="AP80" i="3"/>
  <c r="AO80" i="3"/>
  <c r="AN80" i="3"/>
  <c r="AM80" i="3"/>
  <c r="AL80" i="3"/>
  <c r="AK80" i="3"/>
  <c r="AJ80" i="3"/>
  <c r="AI80" i="3"/>
  <c r="AH80" i="3"/>
  <c r="BB79" i="3"/>
  <c r="BA79" i="3"/>
  <c r="AZ79" i="3"/>
  <c r="AY79" i="3"/>
  <c r="AX79" i="3"/>
  <c r="AW79" i="3"/>
  <c r="AV79" i="3"/>
  <c r="AU79" i="3"/>
  <c r="AT79" i="3"/>
  <c r="AS79" i="3"/>
  <c r="AR79" i="3"/>
  <c r="AQ79" i="3"/>
  <c r="BH79" i="3" s="1"/>
  <c r="AP79" i="3"/>
  <c r="AO79" i="3"/>
  <c r="AN79" i="3"/>
  <c r="AM79" i="3"/>
  <c r="AL79" i="3"/>
  <c r="AK79" i="3"/>
  <c r="AJ79" i="3"/>
  <c r="AI79" i="3"/>
  <c r="AH79" i="3"/>
  <c r="AG79" i="3"/>
  <c r="AF79" i="3"/>
  <c r="AE79" i="3"/>
  <c r="AD79" i="3"/>
  <c r="AC79" i="3"/>
  <c r="AB79" i="3"/>
  <c r="AA79" i="3"/>
  <c r="Z79" i="3"/>
  <c r="Y79" i="3"/>
  <c r="X79" i="3"/>
  <c r="W79" i="3"/>
  <c r="V79" i="3"/>
  <c r="U79" i="3"/>
  <c r="T79" i="3"/>
  <c r="S79" i="3"/>
  <c r="R79" i="3"/>
  <c r="Q79" i="3"/>
  <c r="P79" i="3"/>
  <c r="O79" i="3"/>
  <c r="N79" i="3"/>
  <c r="M79" i="3"/>
  <c r="L79" i="3"/>
  <c r="K79" i="3"/>
  <c r="J79" i="3"/>
  <c r="I79" i="3"/>
  <c r="H79" i="3"/>
  <c r="G79" i="3"/>
  <c r="F79" i="3"/>
  <c r="E79" i="3"/>
  <c r="D79" i="3"/>
  <c r="BB78"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V78" i="3"/>
  <c r="U78" i="3"/>
  <c r="T78" i="3"/>
  <c r="S78" i="3"/>
  <c r="R78" i="3"/>
  <c r="Q78" i="3"/>
  <c r="P78" i="3"/>
  <c r="O78" i="3"/>
  <c r="N78" i="3"/>
  <c r="M78" i="3"/>
  <c r="L78" i="3"/>
  <c r="K78" i="3"/>
  <c r="J78" i="3"/>
  <c r="I78" i="3"/>
  <c r="H78" i="3"/>
  <c r="G78" i="3"/>
  <c r="F78" i="3"/>
  <c r="E78" i="3"/>
  <c r="D78" i="3"/>
  <c r="BB76" i="3"/>
  <c r="BA76" i="3"/>
  <c r="AZ76"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BB75" i="3"/>
  <c r="BA75" i="3"/>
  <c r="AZ75" i="3"/>
  <c r="AY75" i="3"/>
  <c r="AX75" i="3"/>
  <c r="AW75" i="3"/>
  <c r="AV75" i="3"/>
  <c r="AU75" i="3"/>
  <c r="AT75" i="3"/>
  <c r="AS75" i="3"/>
  <c r="AR75" i="3"/>
  <c r="AQ75" i="3"/>
  <c r="AP75" i="3"/>
  <c r="AO75" i="3"/>
  <c r="AN75" i="3"/>
  <c r="AM75" i="3"/>
  <c r="AL75" i="3"/>
  <c r="AK75" i="3"/>
  <c r="AJ75" i="3"/>
  <c r="AI75" i="3"/>
  <c r="AH75" i="3"/>
  <c r="AG75" i="3"/>
  <c r="AF75" i="3"/>
  <c r="AE75" i="3"/>
  <c r="AD75" i="3"/>
  <c r="AC75" i="3"/>
  <c r="AB75" i="3"/>
  <c r="AA75" i="3"/>
  <c r="Z75" i="3"/>
  <c r="Y75" i="3"/>
  <c r="X75" i="3"/>
  <c r="W75" i="3"/>
  <c r="V75" i="3"/>
  <c r="U75" i="3"/>
  <c r="T75" i="3"/>
  <c r="S75" i="3"/>
  <c r="R75" i="3"/>
  <c r="Q75" i="3"/>
  <c r="P75" i="3"/>
  <c r="O75" i="3"/>
  <c r="N75" i="3"/>
  <c r="M75" i="3"/>
  <c r="L75" i="3"/>
  <c r="K75" i="3"/>
  <c r="J75" i="3"/>
  <c r="I75" i="3"/>
  <c r="H75" i="3"/>
  <c r="G75" i="3"/>
  <c r="F75" i="3"/>
  <c r="E75" i="3"/>
  <c r="D75" i="3"/>
  <c r="BB74" i="3"/>
  <c r="BA74" i="3"/>
  <c r="AZ74" i="3"/>
  <c r="AY74" i="3"/>
  <c r="AX74" i="3"/>
  <c r="AW74" i="3"/>
  <c r="AV74" i="3"/>
  <c r="AU74" i="3"/>
  <c r="AT74" i="3"/>
  <c r="AS74" i="3"/>
  <c r="AR74" i="3"/>
  <c r="AQ74" i="3"/>
  <c r="BH74" i="3" s="1"/>
  <c r="AP74" i="3"/>
  <c r="AO74" i="3"/>
  <c r="AN74" i="3"/>
  <c r="AM74" i="3"/>
  <c r="AL74" i="3"/>
  <c r="AK74" i="3"/>
  <c r="AJ74" i="3"/>
  <c r="AI74" i="3"/>
  <c r="AH74" i="3"/>
  <c r="AG74" i="3"/>
  <c r="AF74" i="3"/>
  <c r="AE74" i="3"/>
  <c r="AD74" i="3"/>
  <c r="AC74" i="3"/>
  <c r="AB74" i="3"/>
  <c r="AA74" i="3"/>
  <c r="Z74" i="3"/>
  <c r="Y74" i="3"/>
  <c r="X74" i="3"/>
  <c r="BB73" i="3"/>
  <c r="BA73" i="3"/>
  <c r="AZ73" i="3"/>
  <c r="AY73" i="3"/>
  <c r="AX73" i="3"/>
  <c r="AW73" i="3"/>
  <c r="AV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T73" i="3"/>
  <c r="S73" i="3"/>
  <c r="R73" i="3"/>
  <c r="Q73" i="3"/>
  <c r="P73" i="3"/>
  <c r="O73" i="3"/>
  <c r="N73" i="3"/>
  <c r="M73" i="3"/>
  <c r="L73" i="3"/>
  <c r="K73" i="3"/>
  <c r="J73" i="3"/>
  <c r="I73" i="3"/>
  <c r="H73" i="3"/>
  <c r="G73" i="3"/>
  <c r="F73" i="3"/>
  <c r="E73" i="3"/>
  <c r="D73" i="3"/>
  <c r="AV72" i="3"/>
  <c r="BJ72" i="3" s="1"/>
  <c r="AU72" i="3"/>
  <c r="AT72" i="3"/>
  <c r="AS72" i="3"/>
  <c r="AR72" i="3"/>
  <c r="AQ72" i="3"/>
  <c r="AP72" i="3"/>
  <c r="AO72" i="3"/>
  <c r="AN72" i="3"/>
  <c r="AM72" i="3"/>
  <c r="AL72" i="3"/>
  <c r="AK72" i="3"/>
  <c r="AJ72" i="3"/>
  <c r="AI72" i="3"/>
  <c r="AH72" i="3"/>
  <c r="AG72" i="3"/>
  <c r="AF72" i="3"/>
  <c r="AE72" i="3"/>
  <c r="AD72" i="3"/>
  <c r="AC72" i="3"/>
  <c r="AB72" i="3"/>
  <c r="AA72" i="3"/>
  <c r="Z72" i="3"/>
  <c r="Y72" i="3"/>
  <c r="X72" i="3"/>
  <c r="W72" i="3"/>
  <c r="V72" i="3"/>
  <c r="U72" i="3"/>
  <c r="T72" i="3"/>
  <c r="S72" i="3"/>
  <c r="R72" i="3"/>
  <c r="Q72" i="3"/>
  <c r="P72" i="3"/>
  <c r="O72" i="3"/>
  <c r="N72" i="3"/>
  <c r="M72" i="3"/>
  <c r="L72" i="3"/>
  <c r="K72" i="3"/>
  <c r="J72" i="3"/>
  <c r="I72" i="3"/>
  <c r="H72" i="3"/>
  <c r="G72" i="3"/>
  <c r="F72" i="3"/>
  <c r="E72" i="3"/>
  <c r="D72" i="3"/>
  <c r="BB71" i="3"/>
  <c r="BA71" i="3"/>
  <c r="AZ71" i="3"/>
  <c r="AY71" i="3"/>
  <c r="AX71" i="3"/>
  <c r="AW71" i="3"/>
  <c r="AV71" i="3"/>
  <c r="AU71" i="3"/>
  <c r="AT71" i="3"/>
  <c r="AS71" i="3"/>
  <c r="AR71" i="3"/>
  <c r="BI71" i="3" s="1"/>
  <c r="E7" i="20" s="1"/>
  <c r="AQ71" i="3"/>
  <c r="AP71" i="3"/>
  <c r="AO71" i="3"/>
  <c r="AN71" i="3"/>
  <c r="AM71" i="3"/>
  <c r="AL71" i="3"/>
  <c r="AK71" i="3"/>
  <c r="AJ71" i="3"/>
  <c r="AI71" i="3"/>
  <c r="AH71" i="3"/>
  <c r="AG71" i="3"/>
  <c r="AF71" i="3"/>
  <c r="AE71" i="3"/>
  <c r="AD71" i="3"/>
  <c r="AC71" i="3"/>
  <c r="AB71" i="3"/>
  <c r="AA71" i="3"/>
  <c r="Z71" i="3"/>
  <c r="Y71" i="3"/>
  <c r="X71" i="3"/>
  <c r="W71" i="3"/>
  <c r="V71" i="3"/>
  <c r="U71" i="3"/>
  <c r="T71" i="3"/>
  <c r="S71" i="3"/>
  <c r="R71" i="3"/>
  <c r="Q71" i="3"/>
  <c r="P71" i="3"/>
  <c r="O71" i="3"/>
  <c r="N71" i="3"/>
  <c r="M71" i="3"/>
  <c r="L71" i="3"/>
  <c r="K71" i="3"/>
  <c r="J71" i="3"/>
  <c r="I71" i="3"/>
  <c r="H71" i="3"/>
  <c r="G71" i="3"/>
  <c r="F71" i="3"/>
  <c r="E71" i="3"/>
  <c r="D71" i="3"/>
  <c r="BB70" i="3"/>
  <c r="BA70" i="3"/>
  <c r="AZ70"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T70" i="3"/>
  <c r="S70" i="3"/>
  <c r="R70" i="3"/>
  <c r="Q70" i="3"/>
  <c r="BB69" i="3"/>
  <c r="BA69" i="3"/>
  <c r="AZ69" i="3"/>
  <c r="AY69" i="3"/>
  <c r="AX69" i="3"/>
  <c r="AW69" i="3"/>
  <c r="AV69" i="3"/>
  <c r="AU69" i="3"/>
  <c r="AT69" i="3"/>
  <c r="AS69" i="3"/>
  <c r="AR69" i="3"/>
  <c r="AQ69" i="3"/>
  <c r="AP69" i="3"/>
  <c r="AO69" i="3"/>
  <c r="AN69" i="3"/>
  <c r="AM69" i="3"/>
  <c r="AL69" i="3"/>
  <c r="AK69" i="3"/>
  <c r="AJ69" i="3"/>
  <c r="AI69" i="3"/>
  <c r="AH69" i="3"/>
  <c r="AG69" i="3"/>
  <c r="BB68" i="3"/>
  <c r="BA68" i="3"/>
  <c r="AZ68" i="3"/>
  <c r="AY68" i="3"/>
  <c r="AX68" i="3"/>
  <c r="AW68" i="3"/>
  <c r="AV68" i="3"/>
  <c r="AU68" i="3"/>
  <c r="AT68" i="3"/>
  <c r="AS68" i="3"/>
  <c r="AR68" i="3"/>
  <c r="AQ68" i="3"/>
  <c r="BB67" i="3"/>
  <c r="BA67" i="3"/>
  <c r="AZ67" i="3"/>
  <c r="AY67" i="3"/>
  <c r="AX67"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T67" i="3"/>
  <c r="S67" i="3"/>
  <c r="R67" i="3"/>
  <c r="Q67" i="3"/>
  <c r="P67" i="3"/>
  <c r="O67" i="3"/>
  <c r="N67" i="3"/>
  <c r="M67" i="3"/>
  <c r="L67" i="3"/>
  <c r="K67" i="3"/>
  <c r="J67" i="3"/>
  <c r="I67" i="3"/>
  <c r="H67" i="3"/>
  <c r="G67" i="3"/>
  <c r="F67" i="3"/>
  <c r="E67" i="3"/>
  <c r="D67" i="3"/>
  <c r="BB66"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R66" i="3"/>
  <c r="BB65" i="3"/>
  <c r="BA65" i="3"/>
  <c r="AZ65"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S65" i="3"/>
  <c r="R65" i="3"/>
  <c r="Q65" i="3"/>
  <c r="P65" i="3"/>
  <c r="O65" i="3"/>
  <c r="N65" i="3"/>
  <c r="M65" i="3"/>
  <c r="L65" i="3"/>
  <c r="K65" i="3"/>
  <c r="J65" i="3"/>
  <c r="I65" i="3"/>
  <c r="H65" i="3"/>
  <c r="G65" i="3"/>
  <c r="F65" i="3"/>
  <c r="E65" i="3"/>
  <c r="D65" i="3"/>
  <c r="BB64"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V64" i="3"/>
  <c r="U64" i="3"/>
  <c r="T64" i="3"/>
  <c r="S64" i="3"/>
  <c r="R64" i="3"/>
  <c r="Q64" i="3"/>
  <c r="P64" i="3"/>
  <c r="O64" i="3"/>
  <c r="N64" i="3"/>
  <c r="BB63" i="3"/>
  <c r="BA63" i="3"/>
  <c r="AZ63" i="3"/>
  <c r="AY63" i="3"/>
  <c r="AX63" i="3"/>
  <c r="AW63" i="3"/>
  <c r="AV63" i="3"/>
  <c r="AU63" i="3"/>
  <c r="AT63" i="3"/>
  <c r="AS63" i="3"/>
  <c r="AR63" i="3"/>
  <c r="AQ63" i="3"/>
  <c r="AP63" i="3"/>
  <c r="AO63" i="3"/>
  <c r="AN63" i="3"/>
  <c r="AM63" i="3"/>
  <c r="BB62"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V62" i="3"/>
  <c r="U62" i="3"/>
  <c r="T62" i="3"/>
  <c r="S62" i="3"/>
  <c r="R62" i="3"/>
  <c r="Q62" i="3"/>
  <c r="P62" i="3"/>
  <c r="O62" i="3"/>
  <c r="N62" i="3"/>
  <c r="M62" i="3"/>
  <c r="L62" i="3"/>
  <c r="K62" i="3"/>
  <c r="J62" i="3"/>
  <c r="I62" i="3"/>
  <c r="H62" i="3"/>
  <c r="G62" i="3"/>
  <c r="F62" i="3"/>
  <c r="E62" i="3"/>
  <c r="D62" i="3"/>
  <c r="BB61" i="3"/>
  <c r="BA61" i="3"/>
  <c r="AZ61" i="3"/>
  <c r="AY61" i="3"/>
  <c r="AX61" i="3"/>
  <c r="AW61" i="3"/>
  <c r="AV61" i="3"/>
  <c r="AU61" i="3"/>
  <c r="AT61" i="3"/>
  <c r="AS61" i="3"/>
  <c r="AR61" i="3"/>
  <c r="AQ61" i="3"/>
  <c r="AP61" i="3"/>
  <c r="AO61" i="3"/>
  <c r="AN61" i="3"/>
  <c r="AM61" i="3"/>
  <c r="AL61" i="3"/>
  <c r="AK61" i="3"/>
  <c r="AJ61" i="3"/>
  <c r="AI61" i="3"/>
  <c r="AH61" i="3"/>
  <c r="AG61" i="3"/>
  <c r="AF61" i="3"/>
  <c r="AE61" i="3"/>
  <c r="AD61" i="3"/>
  <c r="AC61" i="3"/>
  <c r="AB61" i="3"/>
  <c r="AA61" i="3"/>
  <c r="Z61" i="3"/>
  <c r="Y61" i="3"/>
  <c r="X61" i="3"/>
  <c r="W61" i="3"/>
  <c r="V61" i="3"/>
  <c r="U61" i="3"/>
  <c r="T61" i="3"/>
  <c r="S61" i="3"/>
  <c r="R61" i="3"/>
  <c r="Q61" i="3"/>
  <c r="P61" i="3"/>
  <c r="O61" i="3"/>
  <c r="N61" i="3"/>
  <c r="M61" i="3"/>
  <c r="L61" i="3"/>
  <c r="K61" i="3"/>
  <c r="J61" i="3"/>
  <c r="I61" i="3"/>
  <c r="H61" i="3"/>
  <c r="G61" i="3"/>
  <c r="F61" i="3"/>
  <c r="E61" i="3"/>
  <c r="D61" i="3"/>
  <c r="BB60"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V60" i="3"/>
  <c r="U60" i="3"/>
  <c r="T60" i="3"/>
  <c r="S60" i="3"/>
  <c r="R60" i="3"/>
  <c r="Q60" i="3"/>
  <c r="P60" i="3"/>
  <c r="O60" i="3"/>
  <c r="N60" i="3"/>
  <c r="M60" i="3"/>
  <c r="L60" i="3"/>
  <c r="K60" i="3"/>
  <c r="J60" i="3"/>
  <c r="I60" i="3"/>
  <c r="H60" i="3"/>
  <c r="G60" i="3"/>
  <c r="F60" i="3"/>
  <c r="E60" i="3"/>
  <c r="D60" i="3"/>
  <c r="BB59" i="3"/>
  <c r="BA59" i="3"/>
  <c r="AZ59" i="3"/>
  <c r="AY59" i="3"/>
  <c r="AX59"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T59" i="3"/>
  <c r="S59" i="3"/>
  <c r="R59" i="3"/>
  <c r="Q59" i="3"/>
  <c r="P59" i="3"/>
  <c r="O59" i="3"/>
  <c r="N59" i="3"/>
  <c r="M59" i="3"/>
  <c r="L59" i="3"/>
  <c r="K59" i="3"/>
  <c r="J59" i="3"/>
  <c r="I59" i="3"/>
  <c r="H59" i="3"/>
  <c r="G59" i="3"/>
  <c r="F59" i="3"/>
  <c r="E59" i="3"/>
  <c r="D59" i="3"/>
  <c r="BB58"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V58" i="3"/>
  <c r="U58" i="3"/>
  <c r="T58" i="3"/>
  <c r="S58" i="3"/>
  <c r="R58" i="3"/>
  <c r="Q58" i="3"/>
  <c r="P58" i="3"/>
  <c r="O58" i="3"/>
  <c r="N58" i="3"/>
  <c r="M58" i="3"/>
  <c r="L58" i="3"/>
  <c r="K58" i="3"/>
  <c r="J58" i="3"/>
  <c r="I58" i="3"/>
  <c r="H58" i="3"/>
  <c r="G58" i="3"/>
  <c r="F58" i="3"/>
  <c r="E58" i="3"/>
  <c r="D58" i="3"/>
  <c r="BB57" i="3"/>
  <c r="BA57" i="3"/>
  <c r="AZ57" i="3"/>
  <c r="AY57" i="3"/>
  <c r="AX57" i="3"/>
  <c r="AW57" i="3"/>
  <c r="AV57" i="3"/>
  <c r="AU57" i="3"/>
  <c r="AT57" i="3"/>
  <c r="AS57" i="3"/>
  <c r="AR57" i="3"/>
  <c r="BI57" i="3" s="1"/>
  <c r="AQ57" i="3"/>
  <c r="AP57" i="3"/>
  <c r="AO57" i="3"/>
  <c r="AN57" i="3"/>
  <c r="AM57" i="3"/>
  <c r="AL57" i="3"/>
  <c r="AK57" i="3"/>
  <c r="AJ57" i="3"/>
  <c r="AI57" i="3"/>
  <c r="AH57" i="3"/>
  <c r="AG57" i="3"/>
  <c r="AF57" i="3"/>
  <c r="AE57" i="3"/>
  <c r="AD57" i="3"/>
  <c r="AC57" i="3"/>
  <c r="AB57" i="3"/>
  <c r="AA57" i="3"/>
  <c r="Z57" i="3"/>
  <c r="Y57" i="3"/>
  <c r="X57" i="3"/>
  <c r="W57" i="3"/>
  <c r="V57" i="3"/>
  <c r="U57" i="3"/>
  <c r="T57" i="3"/>
  <c r="S57" i="3"/>
  <c r="R57" i="3"/>
  <c r="Q57" i="3"/>
  <c r="P57" i="3"/>
  <c r="O57" i="3"/>
  <c r="N57" i="3"/>
  <c r="M57" i="3"/>
  <c r="L57" i="3"/>
  <c r="K57" i="3"/>
  <c r="J57" i="3"/>
  <c r="I57" i="3"/>
  <c r="H57" i="3"/>
  <c r="G57" i="3"/>
  <c r="F57" i="3"/>
  <c r="E57" i="3"/>
  <c r="D57" i="3"/>
  <c r="BB56"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T56" i="3"/>
  <c r="S56" i="3"/>
  <c r="R56" i="3"/>
  <c r="Q56" i="3"/>
  <c r="P56" i="3"/>
  <c r="O56" i="3"/>
  <c r="N56" i="3"/>
  <c r="M56" i="3"/>
  <c r="L56" i="3"/>
  <c r="K56" i="3"/>
  <c r="J56" i="3"/>
  <c r="I56" i="3"/>
  <c r="H56" i="3"/>
  <c r="G56" i="3"/>
  <c r="F56" i="3"/>
  <c r="E56" i="3"/>
  <c r="D56" i="3"/>
  <c r="BB55" i="3"/>
  <c r="BA55" i="3"/>
  <c r="AZ55" i="3"/>
  <c r="AY55" i="3"/>
  <c r="AX55" i="3"/>
  <c r="AW55" i="3"/>
  <c r="AV55" i="3"/>
  <c r="AU55" i="3"/>
  <c r="AT55" i="3"/>
  <c r="AS55" i="3"/>
  <c r="AR55" i="3"/>
  <c r="AQ55" i="3"/>
  <c r="AP55" i="3"/>
  <c r="AO55" i="3"/>
  <c r="AN55" i="3"/>
  <c r="AM55" i="3"/>
  <c r="AL55" i="3"/>
  <c r="AK55" i="3"/>
  <c r="AJ55" i="3"/>
  <c r="AI55" i="3"/>
  <c r="AH55" i="3"/>
  <c r="AG55" i="3"/>
  <c r="AF55" i="3"/>
  <c r="AE55" i="3"/>
  <c r="AD55" i="3"/>
  <c r="AC55" i="3"/>
  <c r="AB55" i="3"/>
  <c r="AA55" i="3"/>
  <c r="Z55" i="3"/>
  <c r="Y55" i="3"/>
  <c r="X55" i="3"/>
  <c r="W55" i="3"/>
  <c r="V55" i="3"/>
  <c r="U55" i="3"/>
  <c r="T55" i="3"/>
  <c r="S55" i="3"/>
  <c r="R55" i="3"/>
  <c r="Q55" i="3"/>
  <c r="P55" i="3"/>
  <c r="O55" i="3"/>
  <c r="N55" i="3"/>
  <c r="M55" i="3"/>
  <c r="L55" i="3"/>
  <c r="K55" i="3"/>
  <c r="J55" i="3"/>
  <c r="I55" i="3"/>
  <c r="H55" i="3"/>
  <c r="G55" i="3"/>
  <c r="F55" i="3"/>
  <c r="E55" i="3"/>
  <c r="D55" i="3"/>
  <c r="BB54"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V54" i="3"/>
  <c r="U54" i="3"/>
  <c r="T54" i="3"/>
  <c r="S54" i="3"/>
  <c r="R54" i="3"/>
  <c r="Q54" i="3"/>
  <c r="P54" i="3"/>
  <c r="O54" i="3"/>
  <c r="N54" i="3"/>
  <c r="M54" i="3"/>
  <c r="L54" i="3"/>
  <c r="K54" i="3"/>
  <c r="J54" i="3"/>
  <c r="I54" i="3"/>
  <c r="H54" i="3"/>
  <c r="G54" i="3"/>
  <c r="F54" i="3"/>
  <c r="E54" i="3"/>
  <c r="D54" i="3"/>
  <c r="BB53" i="3"/>
  <c r="BA53" i="3"/>
  <c r="AZ53" i="3"/>
  <c r="AY53" i="3"/>
  <c r="AX53" i="3"/>
  <c r="AW53" i="3"/>
  <c r="AV53" i="3"/>
  <c r="AU53" i="3"/>
  <c r="AT53" i="3"/>
  <c r="AS53" i="3"/>
  <c r="AR53" i="3"/>
  <c r="AQ53" i="3"/>
  <c r="AP53" i="3"/>
  <c r="AO53" i="3"/>
  <c r="AN53" i="3"/>
  <c r="AM53" i="3"/>
  <c r="AL53" i="3"/>
  <c r="AK53" i="3"/>
  <c r="AJ53" i="3"/>
  <c r="AI53" i="3"/>
  <c r="AH53" i="3"/>
  <c r="AG53" i="3"/>
  <c r="AF53" i="3"/>
  <c r="AE53" i="3"/>
  <c r="AD53" i="3"/>
  <c r="AC53" i="3"/>
  <c r="AB53" i="3"/>
  <c r="AA53" i="3"/>
  <c r="Z53" i="3"/>
  <c r="Y53" i="3"/>
  <c r="X53" i="3"/>
  <c r="W53" i="3"/>
  <c r="V53" i="3"/>
  <c r="U53" i="3"/>
  <c r="T53" i="3"/>
  <c r="S53" i="3"/>
  <c r="R53" i="3"/>
  <c r="Q53" i="3"/>
  <c r="P53" i="3"/>
  <c r="O53" i="3"/>
  <c r="N53" i="3"/>
  <c r="M53" i="3"/>
  <c r="L53" i="3"/>
  <c r="K53" i="3"/>
  <c r="J53" i="3"/>
  <c r="I53" i="3"/>
  <c r="H53" i="3"/>
  <c r="G53" i="3"/>
  <c r="F53" i="3"/>
  <c r="E53" i="3"/>
  <c r="D53" i="3"/>
  <c r="BB52"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V52" i="3"/>
  <c r="U52" i="3"/>
  <c r="T52" i="3"/>
  <c r="S52" i="3"/>
  <c r="R52" i="3"/>
  <c r="Q52" i="3"/>
  <c r="P52" i="3"/>
  <c r="O52" i="3"/>
  <c r="N52" i="3"/>
  <c r="M52" i="3"/>
  <c r="L52" i="3"/>
  <c r="K52" i="3"/>
  <c r="J52" i="3"/>
  <c r="I52" i="3"/>
  <c r="H52" i="3"/>
  <c r="G52" i="3"/>
  <c r="F52" i="3"/>
  <c r="E52" i="3"/>
  <c r="D52" i="3"/>
  <c r="BB51" i="3"/>
  <c r="BA51" i="3"/>
  <c r="AZ51" i="3"/>
  <c r="AY51" i="3"/>
  <c r="AX51" i="3"/>
  <c r="AW51" i="3"/>
  <c r="AV51" i="3"/>
  <c r="AU51" i="3"/>
  <c r="AT51" i="3"/>
  <c r="AS51" i="3"/>
  <c r="AR51" i="3"/>
  <c r="AQ51" i="3"/>
  <c r="AP51" i="3"/>
  <c r="AO51" i="3"/>
  <c r="AN51" i="3"/>
  <c r="AM51" i="3"/>
  <c r="AL51" i="3"/>
  <c r="AK51" i="3"/>
  <c r="AJ51" i="3"/>
  <c r="AI51" i="3"/>
  <c r="AH51" i="3"/>
  <c r="AG51" i="3"/>
  <c r="AF51" i="3"/>
  <c r="AE51" i="3"/>
  <c r="AD51" i="3"/>
  <c r="AC51" i="3"/>
  <c r="AB51" i="3"/>
  <c r="AA51" i="3"/>
  <c r="Z51" i="3"/>
  <c r="Y51" i="3"/>
  <c r="X51" i="3"/>
  <c r="W51" i="3"/>
  <c r="V51" i="3"/>
  <c r="U51" i="3"/>
  <c r="T51" i="3"/>
  <c r="S51" i="3"/>
  <c r="R51" i="3"/>
  <c r="BB50" i="3"/>
  <c r="BA50" i="3"/>
  <c r="AZ50"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V50" i="3"/>
  <c r="U50" i="3"/>
  <c r="T50" i="3"/>
  <c r="S50" i="3"/>
  <c r="R50" i="3"/>
  <c r="Q50" i="3"/>
  <c r="P50" i="3"/>
  <c r="O50" i="3"/>
  <c r="N50" i="3"/>
  <c r="M50" i="3"/>
  <c r="L50" i="3"/>
  <c r="K50" i="3"/>
  <c r="J50" i="3"/>
  <c r="I50" i="3"/>
  <c r="H50" i="3"/>
  <c r="G50" i="3"/>
  <c r="F50" i="3"/>
  <c r="E50" i="3"/>
  <c r="D50" i="3"/>
  <c r="BB49" i="3"/>
  <c r="BA49" i="3"/>
  <c r="AZ49"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T49" i="3"/>
  <c r="S49" i="3"/>
  <c r="R49" i="3"/>
  <c r="Q49" i="3"/>
  <c r="P49" i="3"/>
  <c r="O49" i="3"/>
  <c r="N49" i="3"/>
  <c r="M49" i="3"/>
  <c r="L49" i="3"/>
  <c r="K49" i="3"/>
  <c r="J49" i="3"/>
  <c r="I49" i="3"/>
  <c r="H49" i="3"/>
  <c r="G49" i="3"/>
  <c r="F49" i="3"/>
  <c r="E49" i="3"/>
  <c r="D49" i="3"/>
  <c r="BB48"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V48" i="3"/>
  <c r="U48" i="3"/>
  <c r="T48" i="3"/>
  <c r="S48" i="3"/>
  <c r="R48" i="3"/>
  <c r="Q48" i="3"/>
  <c r="P48" i="3"/>
  <c r="O48" i="3"/>
  <c r="N48" i="3"/>
  <c r="M48" i="3"/>
  <c r="L48" i="3"/>
  <c r="K48" i="3"/>
  <c r="J48" i="3"/>
  <c r="I48" i="3"/>
  <c r="H48" i="3"/>
  <c r="G48" i="3"/>
  <c r="F48" i="3"/>
  <c r="E48" i="3"/>
  <c r="D48" i="3"/>
  <c r="BB47" i="3"/>
  <c r="BA47" i="3"/>
  <c r="AZ47"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 r="D47" i="3"/>
  <c r="BB46"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D46" i="3"/>
  <c r="BB45" i="3"/>
  <c r="BA45" i="3"/>
  <c r="AZ45" i="3"/>
  <c r="AY45" i="3"/>
  <c r="AX45" i="3"/>
  <c r="AW45" i="3"/>
  <c r="AV45" i="3"/>
  <c r="AU45" i="3"/>
  <c r="AT45" i="3"/>
  <c r="AS45" i="3"/>
  <c r="AR45" i="3"/>
  <c r="AQ45" i="3"/>
  <c r="BB44"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F44" i="3"/>
  <c r="E44" i="3"/>
  <c r="D44" i="3"/>
  <c r="BB43" i="3"/>
  <c r="BA43" i="3"/>
  <c r="AZ43"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T43" i="3"/>
  <c r="S43" i="3"/>
  <c r="R43" i="3"/>
  <c r="Q43" i="3"/>
  <c r="P43" i="3"/>
  <c r="O43" i="3"/>
  <c r="N43" i="3"/>
  <c r="M43" i="3"/>
  <c r="L43" i="3"/>
  <c r="K43" i="3"/>
  <c r="J43" i="3"/>
  <c r="I43" i="3"/>
  <c r="H43" i="3"/>
  <c r="G43" i="3"/>
  <c r="E43" i="3"/>
  <c r="D43" i="3"/>
  <c r="BB42"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D42" i="3"/>
  <c r="BB41"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M41" i="3"/>
  <c r="L41" i="3"/>
  <c r="K41" i="3"/>
  <c r="J41" i="3"/>
  <c r="I41" i="3"/>
  <c r="H41" i="3"/>
  <c r="G41" i="3"/>
  <c r="F41" i="3"/>
  <c r="E41" i="3"/>
  <c r="D41" i="3"/>
  <c r="BB40"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J40" i="3"/>
  <c r="I40" i="3"/>
  <c r="H40" i="3"/>
  <c r="G40" i="3"/>
  <c r="F40" i="3"/>
  <c r="E40" i="3"/>
  <c r="BB39" i="3"/>
  <c r="BA39" i="3"/>
  <c r="AZ39" i="3"/>
  <c r="AY39" i="3"/>
  <c r="AX39" i="3"/>
  <c r="AW39" i="3"/>
  <c r="AV39" i="3"/>
  <c r="AU39" i="3"/>
  <c r="AT39" i="3"/>
  <c r="AS39" i="3"/>
  <c r="AR39" i="3"/>
  <c r="AQ39" i="3"/>
  <c r="AP39" i="3"/>
  <c r="AO39" i="3"/>
  <c r="AN39" i="3"/>
  <c r="AM39" i="3"/>
  <c r="AL39" i="3"/>
  <c r="AK39" i="3"/>
  <c r="AJ39" i="3"/>
  <c r="AI39" i="3"/>
  <c r="AH39" i="3"/>
  <c r="AG39" i="3"/>
  <c r="AF39" i="3"/>
  <c r="AE39" i="3"/>
  <c r="AD39" i="3"/>
  <c r="AC39" i="3"/>
  <c r="AB39" i="3"/>
  <c r="AA39" i="3"/>
  <c r="Z39" i="3"/>
  <c r="Y39" i="3"/>
  <c r="X39" i="3"/>
  <c r="W39" i="3"/>
  <c r="V39" i="3"/>
  <c r="U39" i="3"/>
  <c r="T39" i="3"/>
  <c r="S39" i="3"/>
  <c r="R39" i="3"/>
  <c r="Q39" i="3"/>
  <c r="P39" i="3"/>
  <c r="O39" i="3"/>
  <c r="N39" i="3"/>
  <c r="BB38"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T38" i="3"/>
  <c r="S38" i="3"/>
  <c r="R38" i="3"/>
  <c r="Q38" i="3"/>
  <c r="P38" i="3"/>
  <c r="O38" i="3"/>
  <c r="N38" i="3"/>
  <c r="M38" i="3"/>
  <c r="L38" i="3"/>
  <c r="K38" i="3"/>
  <c r="J38" i="3"/>
  <c r="I38" i="3"/>
  <c r="H38" i="3"/>
  <c r="G38" i="3"/>
  <c r="F38" i="3"/>
  <c r="E38" i="3"/>
  <c r="D38" i="3"/>
  <c r="BB36"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R36" i="3"/>
  <c r="Q36" i="3"/>
  <c r="P36" i="3"/>
  <c r="O36" i="3"/>
  <c r="N36" i="3"/>
  <c r="M36" i="3"/>
  <c r="BB35" i="3"/>
  <c r="BA35" i="3"/>
  <c r="AZ35" i="3"/>
  <c r="AY35" i="3"/>
  <c r="AX35"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T35" i="3"/>
  <c r="S35" i="3"/>
  <c r="R35" i="3"/>
  <c r="Q35" i="3"/>
  <c r="P35" i="3"/>
  <c r="O35" i="3"/>
  <c r="N35" i="3"/>
  <c r="M35" i="3"/>
  <c r="L35" i="3"/>
  <c r="K35" i="3"/>
  <c r="J35" i="3"/>
  <c r="I35" i="3"/>
  <c r="H35" i="3"/>
  <c r="G35" i="3"/>
  <c r="F35" i="3"/>
  <c r="E35" i="3"/>
  <c r="D35" i="3"/>
  <c r="BB34" i="3"/>
  <c r="BA34" i="3"/>
  <c r="AZ34" i="3"/>
  <c r="AY34" i="3"/>
  <c r="AX34" i="3"/>
  <c r="AW34" i="3"/>
  <c r="AV34" i="3"/>
  <c r="AU34" i="3"/>
  <c r="AT34" i="3"/>
  <c r="AS34" i="3"/>
  <c r="AR34" i="3"/>
  <c r="AQ34" i="3"/>
  <c r="BH34" i="3" s="1"/>
  <c r="AP34" i="3"/>
  <c r="AO34" i="3"/>
  <c r="AN34" i="3"/>
  <c r="AM34" i="3"/>
  <c r="AL34" i="3"/>
  <c r="AK34" i="3"/>
  <c r="AJ34" i="3"/>
  <c r="AI34" i="3"/>
  <c r="AH34" i="3"/>
  <c r="AG34" i="3"/>
  <c r="AF34" i="3"/>
  <c r="AE34" i="3"/>
  <c r="AD34" i="3"/>
  <c r="AC34" i="3"/>
  <c r="AB34" i="3"/>
  <c r="AA34" i="3"/>
  <c r="Z34" i="3"/>
  <c r="Y34" i="3"/>
  <c r="X34" i="3"/>
  <c r="W34" i="3"/>
  <c r="V34" i="3"/>
  <c r="U34" i="3"/>
  <c r="T34" i="3"/>
  <c r="S34" i="3"/>
  <c r="R34" i="3"/>
  <c r="Q34" i="3"/>
  <c r="P34" i="3"/>
  <c r="O34" i="3"/>
  <c r="N34" i="3"/>
  <c r="M34" i="3"/>
  <c r="L34" i="3"/>
  <c r="K34" i="3"/>
  <c r="J34" i="3"/>
  <c r="I34" i="3"/>
  <c r="H34" i="3"/>
  <c r="G34" i="3"/>
  <c r="F34" i="3"/>
  <c r="E34" i="3"/>
  <c r="D34" i="3"/>
  <c r="BB33" i="3"/>
  <c r="BA33" i="3"/>
  <c r="AZ33" i="3"/>
  <c r="AY33" i="3"/>
  <c r="AX33" i="3"/>
  <c r="AW33" i="3"/>
  <c r="AV33" i="3"/>
  <c r="AU33" i="3"/>
  <c r="AT33" i="3"/>
  <c r="AS33" i="3"/>
  <c r="AR33" i="3"/>
  <c r="AQ33" i="3"/>
  <c r="AP33" i="3"/>
  <c r="AO33" i="3"/>
  <c r="AN33" i="3"/>
  <c r="AM33" i="3"/>
  <c r="AL33" i="3"/>
  <c r="AK33" i="3"/>
  <c r="AJ33" i="3"/>
  <c r="AI33" i="3"/>
  <c r="AH33" i="3"/>
  <c r="AG33" i="3"/>
  <c r="AF33" i="3"/>
  <c r="AE33" i="3"/>
  <c r="AD33" i="3"/>
  <c r="AC33" i="3"/>
  <c r="AB33" i="3"/>
  <c r="AA33" i="3"/>
  <c r="Z33" i="3"/>
  <c r="Y33" i="3"/>
  <c r="X33" i="3"/>
  <c r="W33" i="3"/>
  <c r="V33" i="3"/>
  <c r="U33" i="3"/>
  <c r="T33" i="3"/>
  <c r="S33" i="3"/>
  <c r="R33" i="3"/>
  <c r="Q33" i="3"/>
  <c r="P33" i="3"/>
  <c r="O33" i="3"/>
  <c r="N33" i="3"/>
  <c r="M33" i="3"/>
  <c r="L33" i="3"/>
  <c r="K33" i="3"/>
  <c r="J33" i="3"/>
  <c r="I33" i="3"/>
  <c r="H33" i="3"/>
  <c r="G33" i="3"/>
  <c r="F33" i="3"/>
  <c r="E33" i="3"/>
  <c r="D33" i="3"/>
  <c r="BB32"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T32" i="3"/>
  <c r="S32" i="3"/>
  <c r="R32" i="3"/>
  <c r="Q32" i="3"/>
  <c r="P32" i="3"/>
  <c r="O32" i="3"/>
  <c r="N32" i="3"/>
  <c r="M32" i="3"/>
  <c r="L32" i="3"/>
  <c r="K32" i="3"/>
  <c r="J32" i="3"/>
  <c r="I32" i="3"/>
  <c r="H32" i="3"/>
  <c r="G32" i="3"/>
  <c r="F32" i="3"/>
  <c r="E32" i="3"/>
  <c r="BB31" i="3"/>
  <c r="BA31" i="3"/>
  <c r="AZ31" i="3"/>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W31" i="3"/>
  <c r="V31" i="3"/>
  <c r="U31" i="3"/>
  <c r="T31" i="3"/>
  <c r="S31" i="3"/>
  <c r="R31" i="3"/>
  <c r="Q31" i="3"/>
  <c r="P31" i="3"/>
  <c r="O31" i="3"/>
  <c r="N31" i="3"/>
  <c r="M31" i="3"/>
  <c r="L31" i="3"/>
  <c r="K31" i="3"/>
  <c r="J31" i="3"/>
  <c r="I31" i="3"/>
  <c r="H31" i="3"/>
  <c r="G31" i="3"/>
  <c r="F31" i="3"/>
  <c r="E31" i="3"/>
  <c r="D31" i="3"/>
  <c r="BB30"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V30" i="3"/>
  <c r="U30" i="3"/>
  <c r="T30" i="3"/>
  <c r="S30" i="3"/>
  <c r="R30" i="3"/>
  <c r="Q30" i="3"/>
  <c r="P30" i="3"/>
  <c r="O30" i="3"/>
  <c r="N30" i="3"/>
  <c r="M30" i="3"/>
  <c r="L30" i="3"/>
  <c r="K30" i="3"/>
  <c r="J30" i="3"/>
  <c r="I30" i="3"/>
  <c r="H30" i="3"/>
  <c r="G30" i="3"/>
  <c r="F30" i="3"/>
  <c r="E30" i="3"/>
  <c r="D30" i="3"/>
  <c r="BB29" i="3"/>
  <c r="BA29" i="3"/>
  <c r="AZ29" i="3"/>
  <c r="AY29" i="3"/>
  <c r="AX29" i="3"/>
  <c r="AW29" i="3"/>
  <c r="AV29" i="3"/>
  <c r="AU29" i="3"/>
  <c r="AT29" i="3"/>
  <c r="AS29" i="3"/>
  <c r="AR29" i="3"/>
  <c r="AQ29" i="3"/>
  <c r="AP29" i="3"/>
  <c r="AO29" i="3"/>
  <c r="AN29" i="3"/>
  <c r="AM29" i="3"/>
  <c r="AL29" i="3"/>
  <c r="AK29" i="3"/>
  <c r="AJ29" i="3"/>
  <c r="AI29" i="3"/>
  <c r="AH29" i="3"/>
  <c r="AG29" i="3"/>
  <c r="AF29" i="3"/>
  <c r="AE29" i="3"/>
  <c r="AD29" i="3"/>
  <c r="AC29" i="3"/>
  <c r="AB29" i="3"/>
  <c r="AA29" i="3"/>
  <c r="Z29" i="3"/>
  <c r="Y29" i="3"/>
  <c r="X29" i="3"/>
  <c r="W29" i="3"/>
  <c r="V29" i="3"/>
  <c r="U29" i="3"/>
  <c r="T29" i="3"/>
  <c r="S29" i="3"/>
  <c r="R29" i="3"/>
  <c r="Q29" i="3"/>
  <c r="P29" i="3"/>
  <c r="O29" i="3"/>
  <c r="N29" i="3"/>
  <c r="M29" i="3"/>
  <c r="L29" i="3"/>
  <c r="K29" i="3"/>
  <c r="J29" i="3"/>
  <c r="I29" i="3"/>
  <c r="H29" i="3"/>
  <c r="G29" i="3"/>
  <c r="F29" i="3"/>
  <c r="E29" i="3"/>
  <c r="D29" i="3"/>
  <c r="BB28"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T28" i="3"/>
  <c r="S28" i="3"/>
  <c r="R28" i="3"/>
  <c r="Q28" i="3"/>
  <c r="P28" i="3"/>
  <c r="BB27" i="3"/>
  <c r="BA27" i="3"/>
  <c r="AZ27" i="3"/>
  <c r="AY27" i="3"/>
  <c r="AX27" i="3"/>
  <c r="AW27" i="3"/>
  <c r="AV27" i="3"/>
  <c r="AU27" i="3"/>
  <c r="AT27" i="3"/>
  <c r="AS27" i="3"/>
  <c r="AR27" i="3"/>
  <c r="AQ27" i="3"/>
  <c r="AP27" i="3"/>
  <c r="AO27" i="3"/>
  <c r="AN27" i="3"/>
  <c r="AM27" i="3"/>
  <c r="AL27" i="3"/>
  <c r="AK27" i="3"/>
  <c r="AJ27" i="3"/>
  <c r="AI27" i="3"/>
  <c r="AH27" i="3"/>
  <c r="AG27" i="3"/>
  <c r="AF27" i="3"/>
  <c r="AE27" i="3"/>
  <c r="AD27" i="3"/>
  <c r="AC27" i="3"/>
  <c r="AB27" i="3"/>
  <c r="AA27" i="3"/>
  <c r="Z27" i="3"/>
  <c r="Y27" i="3"/>
  <c r="X27" i="3"/>
  <c r="W27" i="3"/>
  <c r="V27" i="3"/>
  <c r="U27" i="3"/>
  <c r="T27" i="3"/>
  <c r="S27" i="3"/>
  <c r="R27" i="3"/>
  <c r="Q27" i="3"/>
  <c r="P27" i="3"/>
  <c r="O27" i="3"/>
  <c r="N27" i="3"/>
  <c r="M27" i="3"/>
  <c r="L27" i="3"/>
  <c r="K27" i="3"/>
  <c r="J27" i="3"/>
  <c r="I27" i="3"/>
  <c r="H27" i="3"/>
  <c r="G27" i="3"/>
  <c r="F27" i="3"/>
  <c r="E27" i="3"/>
  <c r="BB26"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V26" i="3"/>
  <c r="U26" i="3"/>
  <c r="T26" i="3"/>
  <c r="S26" i="3"/>
  <c r="R26" i="3"/>
  <c r="Q26" i="3"/>
  <c r="P26" i="3"/>
  <c r="O26" i="3"/>
  <c r="N26" i="3"/>
  <c r="M26" i="3"/>
  <c r="L26" i="3"/>
  <c r="K26" i="3"/>
  <c r="J26" i="3"/>
  <c r="I26" i="3"/>
  <c r="H26" i="3"/>
  <c r="G26" i="3"/>
  <c r="F26" i="3"/>
  <c r="E26" i="3"/>
  <c r="D26" i="3"/>
  <c r="BB25" i="3"/>
  <c r="BA25" i="3"/>
  <c r="AZ25" i="3"/>
  <c r="AY25" i="3"/>
  <c r="AX25" i="3"/>
  <c r="AW25" i="3"/>
  <c r="AV25" i="3"/>
  <c r="AU25" i="3"/>
  <c r="AT25" i="3"/>
  <c r="AS25" i="3"/>
  <c r="AR25" i="3"/>
  <c r="AQ25" i="3"/>
  <c r="AP25" i="3"/>
  <c r="AO25" i="3"/>
  <c r="AN25" i="3"/>
  <c r="AM25" i="3"/>
  <c r="AL25" i="3"/>
  <c r="AK25" i="3"/>
  <c r="AJ25" i="3"/>
  <c r="AI25" i="3"/>
  <c r="AH25" i="3"/>
  <c r="AG25" i="3"/>
  <c r="AF25" i="3"/>
  <c r="AE25" i="3"/>
  <c r="AD25" i="3"/>
  <c r="AC25" i="3"/>
  <c r="AB25" i="3"/>
  <c r="AA25" i="3"/>
  <c r="Z25" i="3"/>
  <c r="Y25" i="3"/>
  <c r="X25" i="3"/>
  <c r="W25" i="3"/>
  <c r="V25" i="3"/>
  <c r="U25" i="3"/>
  <c r="T25" i="3"/>
  <c r="S25" i="3"/>
  <c r="R25" i="3"/>
  <c r="Q25" i="3"/>
  <c r="P25" i="3"/>
  <c r="O25" i="3"/>
  <c r="N25" i="3"/>
  <c r="M25" i="3"/>
  <c r="L25" i="3"/>
  <c r="K25" i="3"/>
  <c r="J25" i="3"/>
  <c r="I25" i="3"/>
  <c r="H25" i="3"/>
  <c r="G25" i="3"/>
  <c r="F25" i="3"/>
  <c r="E25" i="3"/>
  <c r="D25" i="3"/>
  <c r="BB24"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V24" i="3"/>
  <c r="U24" i="3"/>
  <c r="T24" i="3"/>
  <c r="S24" i="3"/>
  <c r="R24" i="3"/>
  <c r="Q24" i="3"/>
  <c r="P24" i="3"/>
  <c r="O24" i="3"/>
  <c r="N24" i="3"/>
  <c r="M24" i="3"/>
  <c r="L24" i="3"/>
  <c r="K24" i="3"/>
  <c r="J24" i="3"/>
  <c r="I24" i="3"/>
  <c r="H24" i="3"/>
  <c r="G24" i="3"/>
  <c r="F24" i="3"/>
  <c r="E24" i="3"/>
  <c r="D24" i="3"/>
  <c r="BB23" i="3"/>
  <c r="BA23" i="3"/>
  <c r="AZ23" i="3"/>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R23" i="3"/>
  <c r="Q23" i="3"/>
  <c r="P23" i="3"/>
  <c r="O23" i="3"/>
  <c r="N23" i="3"/>
  <c r="M23" i="3"/>
  <c r="L23" i="3"/>
  <c r="K23" i="3"/>
  <c r="J23" i="3"/>
  <c r="I23" i="3"/>
  <c r="H23" i="3"/>
  <c r="G23" i="3"/>
  <c r="F23" i="3"/>
  <c r="E23" i="3"/>
  <c r="D23" i="3"/>
  <c r="BB22"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BB21" i="3"/>
  <c r="BA21" i="3"/>
  <c r="AZ21" i="3"/>
  <c r="AY21" i="3"/>
  <c r="AX21" i="3"/>
  <c r="AW21" i="3"/>
  <c r="AV21" i="3"/>
  <c r="AU21" i="3"/>
  <c r="AT21" i="3"/>
  <c r="AS21" i="3"/>
  <c r="AR21" i="3"/>
  <c r="AQ21" i="3"/>
  <c r="BH21" i="3" s="1"/>
  <c r="AP21" i="3"/>
  <c r="AO21" i="3"/>
  <c r="AN21" i="3"/>
  <c r="AM21" i="3"/>
  <c r="AL21" i="3"/>
  <c r="AK21" i="3"/>
  <c r="AJ21" i="3"/>
  <c r="AI21" i="3"/>
  <c r="AH21" i="3"/>
  <c r="AG21" i="3"/>
  <c r="AF21" i="3"/>
  <c r="AE21" i="3"/>
  <c r="AD21" i="3"/>
  <c r="AC21" i="3"/>
  <c r="AB21" i="3"/>
  <c r="AA21" i="3"/>
  <c r="Z21" i="3"/>
  <c r="Y21" i="3"/>
  <c r="X21" i="3"/>
  <c r="W21" i="3"/>
  <c r="V21" i="3"/>
  <c r="U21" i="3"/>
  <c r="T21" i="3"/>
  <c r="S21" i="3"/>
  <c r="R21" i="3"/>
  <c r="Q21" i="3"/>
  <c r="P21" i="3"/>
  <c r="O21" i="3"/>
  <c r="N21" i="3"/>
  <c r="M21" i="3"/>
  <c r="L21" i="3"/>
  <c r="K21" i="3"/>
  <c r="J21" i="3"/>
  <c r="I21" i="3"/>
  <c r="H21" i="3"/>
  <c r="G21" i="3"/>
  <c r="F21" i="3"/>
  <c r="E21" i="3"/>
  <c r="D21" i="3"/>
  <c r="BB20"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V20" i="3"/>
  <c r="U20" i="3"/>
  <c r="T20" i="3"/>
  <c r="S20" i="3"/>
  <c r="R20" i="3"/>
  <c r="Q20" i="3"/>
  <c r="P20" i="3"/>
  <c r="O20" i="3"/>
  <c r="N20" i="3"/>
  <c r="M20" i="3"/>
  <c r="L20" i="3"/>
  <c r="K20" i="3"/>
  <c r="J20" i="3"/>
  <c r="I20" i="3"/>
  <c r="H20" i="3"/>
  <c r="G20" i="3"/>
  <c r="F20" i="3"/>
  <c r="E20" i="3"/>
  <c r="BB19" i="3"/>
  <c r="BA19" i="3"/>
  <c r="AZ19" i="3"/>
  <c r="AY19" i="3"/>
  <c r="AX19" i="3"/>
  <c r="AW19" i="3"/>
  <c r="AV19" i="3"/>
  <c r="AU19" i="3"/>
  <c r="AT19" i="3"/>
  <c r="AS19" i="3"/>
  <c r="AR19" i="3"/>
  <c r="AQ19" i="3"/>
  <c r="AP19" i="3"/>
  <c r="AO19" i="3"/>
  <c r="AN19" i="3"/>
  <c r="AM19" i="3"/>
  <c r="AL19" i="3"/>
  <c r="AK19" i="3"/>
  <c r="AJ19" i="3"/>
  <c r="AI19" i="3"/>
  <c r="AH19" i="3"/>
  <c r="AG19" i="3"/>
  <c r="AF19" i="3"/>
  <c r="AE19" i="3"/>
  <c r="AD19" i="3"/>
  <c r="AC19" i="3"/>
  <c r="AB19" i="3"/>
  <c r="AA19" i="3"/>
  <c r="Z19" i="3"/>
  <c r="Y19" i="3"/>
  <c r="X19" i="3"/>
  <c r="W19" i="3"/>
  <c r="V19" i="3"/>
  <c r="U19" i="3"/>
  <c r="T19" i="3"/>
  <c r="S19" i="3"/>
  <c r="R19" i="3"/>
  <c r="Q19" i="3"/>
  <c r="P19" i="3"/>
  <c r="O19" i="3"/>
  <c r="N19" i="3"/>
  <c r="M19" i="3"/>
  <c r="L19" i="3"/>
  <c r="K19" i="3"/>
  <c r="J19" i="3"/>
  <c r="I19" i="3"/>
  <c r="H19" i="3"/>
  <c r="G19" i="3"/>
  <c r="F19" i="3"/>
  <c r="E19" i="3"/>
  <c r="D19" i="3"/>
  <c r="BB18" i="3"/>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Z18" i="3"/>
  <c r="Y18" i="3"/>
  <c r="X18" i="3"/>
  <c r="W18" i="3"/>
  <c r="V18" i="3"/>
  <c r="U18" i="3"/>
  <c r="T18" i="3"/>
  <c r="S18" i="3"/>
  <c r="R18" i="3"/>
  <c r="Q18" i="3"/>
  <c r="P18" i="3"/>
  <c r="O18" i="3"/>
  <c r="N18" i="3"/>
  <c r="M18" i="3"/>
  <c r="L18" i="3"/>
  <c r="K18" i="3"/>
  <c r="J18" i="3"/>
  <c r="I18" i="3"/>
  <c r="H18" i="3"/>
  <c r="G18" i="3"/>
  <c r="F18" i="3"/>
  <c r="E18" i="3"/>
  <c r="D18" i="3"/>
  <c r="BB17" i="3"/>
  <c r="BA17" i="3"/>
  <c r="AZ17" i="3"/>
  <c r="AY17" i="3"/>
  <c r="AX17" i="3"/>
  <c r="AW17" i="3"/>
  <c r="AV17" i="3"/>
  <c r="AU17" i="3"/>
  <c r="C42" i="2"/>
  <c r="BB16" i="3"/>
  <c r="BA16" i="3"/>
  <c r="AZ16" i="3"/>
  <c r="AY16" i="3"/>
  <c r="AX16" i="3"/>
  <c r="AW16" i="3"/>
  <c r="AV16" i="3"/>
  <c r="AU16" i="3"/>
  <c r="AT16" i="3"/>
  <c r="AS16" i="3"/>
  <c r="AR16" i="3"/>
  <c r="AQ16" i="3"/>
  <c r="AP16" i="3"/>
  <c r="AO16" i="3"/>
  <c r="AN16" i="3"/>
  <c r="AM16" i="3"/>
  <c r="AL16" i="3"/>
  <c r="AK16" i="3"/>
  <c r="AJ16" i="3"/>
  <c r="AI16" i="3"/>
  <c r="AH16" i="3"/>
  <c r="AG16" i="3"/>
  <c r="AF16" i="3"/>
  <c r="AE16" i="3"/>
  <c r="AD16" i="3"/>
  <c r="AC16" i="3"/>
  <c r="AB16" i="3"/>
  <c r="AA16" i="3"/>
  <c r="Z16" i="3"/>
  <c r="Y16" i="3"/>
  <c r="X16" i="3"/>
  <c r="W16" i="3"/>
  <c r="V16" i="3"/>
  <c r="U16" i="3"/>
  <c r="T16" i="3"/>
  <c r="S16" i="3"/>
  <c r="R16" i="3"/>
  <c r="Q16" i="3"/>
  <c r="P16" i="3"/>
  <c r="O16" i="3"/>
  <c r="N16" i="3"/>
  <c r="M16" i="3"/>
  <c r="L16" i="3"/>
  <c r="K16" i="3"/>
  <c r="J16" i="3"/>
  <c r="I16" i="3"/>
  <c r="H16" i="3"/>
  <c r="G16" i="3"/>
  <c r="F16" i="3"/>
  <c r="E16" i="3"/>
  <c r="D16" i="3"/>
  <c r="BB15" i="3"/>
  <c r="BA15" i="3"/>
  <c r="AZ15" i="3"/>
  <c r="AY15" i="3"/>
  <c r="AX15" i="3"/>
  <c r="AW15" i="3"/>
  <c r="AV15" i="3"/>
  <c r="AU15" i="3"/>
  <c r="AT15" i="3"/>
  <c r="BB14" i="3"/>
  <c r="BA14" i="3"/>
  <c r="AZ14" i="3"/>
  <c r="AY14" i="3"/>
  <c r="AX14" i="3"/>
  <c r="AW14" i="3"/>
  <c r="AV14" i="3"/>
  <c r="AU14" i="3"/>
  <c r="AT14" i="3"/>
  <c r="AS14" i="3"/>
  <c r="AR14" i="3"/>
  <c r="AQ14" i="3"/>
  <c r="AP14" i="3"/>
  <c r="AO14" i="3"/>
  <c r="AN14" i="3"/>
  <c r="AM14" i="3"/>
  <c r="AL14" i="3"/>
  <c r="AK14" i="3"/>
  <c r="AJ14" i="3"/>
  <c r="AI14" i="3"/>
  <c r="AH14" i="3"/>
  <c r="AG14" i="3"/>
  <c r="AF14" i="3"/>
  <c r="AE14" i="3"/>
  <c r="AD14" i="3"/>
  <c r="AC14" i="3"/>
  <c r="AB14" i="3"/>
  <c r="AA14" i="3"/>
  <c r="Z14" i="3"/>
  <c r="Y14" i="3"/>
  <c r="X14" i="3"/>
  <c r="W14" i="3"/>
  <c r="V14" i="3"/>
  <c r="U14" i="3"/>
  <c r="T14" i="3"/>
  <c r="S14" i="3"/>
  <c r="BB13" i="3"/>
  <c r="BA13" i="3"/>
  <c r="AZ13" i="3"/>
  <c r="AY13" i="3"/>
  <c r="AX13" i="3"/>
  <c r="AW13" i="3"/>
  <c r="AV13" i="3"/>
  <c r="BB12" i="3"/>
  <c r="BA12" i="3"/>
  <c r="AZ12" i="3"/>
  <c r="AY12" i="3"/>
  <c r="AX12" i="3"/>
  <c r="AW12" i="3"/>
  <c r="AV12" i="3"/>
  <c r="AU12" i="3"/>
  <c r="AT12" i="3"/>
  <c r="AS12" i="3"/>
  <c r="AR12" i="3"/>
  <c r="AQ12" i="3"/>
  <c r="AP12" i="3"/>
  <c r="AO12" i="3"/>
  <c r="AN12" i="3"/>
  <c r="AM12" i="3"/>
  <c r="AL12" i="3"/>
  <c r="AK12" i="3"/>
  <c r="AJ12" i="3"/>
  <c r="AI12" i="3"/>
  <c r="AH12" i="3"/>
  <c r="AG12" i="3"/>
  <c r="AF12" i="3"/>
  <c r="AE12" i="3"/>
  <c r="AD12" i="3"/>
  <c r="AC12" i="3"/>
  <c r="AB12" i="3"/>
  <c r="AA12" i="3"/>
  <c r="Z12" i="3"/>
  <c r="Y12" i="3"/>
  <c r="X12" i="3"/>
  <c r="W12" i="3"/>
  <c r="V12" i="3"/>
  <c r="U12" i="3"/>
  <c r="T12" i="3"/>
  <c r="S12" i="3"/>
  <c r="R12" i="3"/>
  <c r="Q12" i="3"/>
  <c r="BB11" i="3"/>
  <c r="BA11" i="3"/>
  <c r="AZ11" i="3"/>
  <c r="AY11" i="3"/>
  <c r="AX11" i="3"/>
  <c r="AW11" i="3"/>
  <c r="AV11" i="3"/>
  <c r="AU11" i="3"/>
  <c r="AT11" i="3"/>
  <c r="AS11" i="3"/>
  <c r="AR11" i="3"/>
  <c r="AQ11" i="3"/>
  <c r="AP11" i="3"/>
  <c r="AO11" i="3"/>
  <c r="AN11" i="3"/>
  <c r="AM11" i="3"/>
  <c r="AL11" i="3"/>
  <c r="AK11" i="3"/>
  <c r="AJ11" i="3"/>
  <c r="AI11" i="3"/>
  <c r="AH11" i="3"/>
  <c r="AG11" i="3"/>
  <c r="AF11" i="3"/>
  <c r="AE11" i="3"/>
  <c r="AD11" i="3"/>
  <c r="AC11" i="3"/>
  <c r="AB11" i="3"/>
  <c r="AA11" i="3"/>
  <c r="Z11" i="3"/>
  <c r="Y11" i="3"/>
  <c r="X11" i="3"/>
  <c r="W11" i="3"/>
  <c r="V11" i="3"/>
  <c r="U11" i="3"/>
  <c r="T11" i="3"/>
  <c r="S11" i="3"/>
  <c r="R11" i="3"/>
  <c r="Q11" i="3"/>
  <c r="P11" i="3"/>
  <c r="O11" i="3"/>
  <c r="N11" i="3"/>
  <c r="M11" i="3"/>
  <c r="L11" i="3"/>
  <c r="K11" i="3"/>
  <c r="J11" i="3"/>
  <c r="I11" i="3"/>
  <c r="H11" i="3"/>
  <c r="G11" i="3"/>
  <c r="F11" i="3"/>
  <c r="E11" i="3"/>
  <c r="D11" i="3"/>
  <c r="BB10" i="3"/>
  <c r="BA10" i="3"/>
  <c r="AZ10" i="3"/>
  <c r="AY10" i="3"/>
  <c r="AX10" i="3"/>
  <c r="AW10" i="3"/>
  <c r="AV10" i="3"/>
  <c r="AU10" i="3"/>
  <c r="AT10" i="3"/>
  <c r="BB9" i="3"/>
  <c r="BA9" i="3"/>
  <c r="AZ9" i="3"/>
  <c r="AY9" i="3"/>
  <c r="AX9" i="3"/>
  <c r="AW9" i="3"/>
  <c r="AV9" i="3"/>
  <c r="AU9" i="3"/>
  <c r="AT9" i="3"/>
  <c r="AS9" i="3"/>
  <c r="AR9" i="3"/>
  <c r="AQ9" i="3"/>
  <c r="AP9" i="3"/>
  <c r="AO9" i="3"/>
  <c r="AN9" i="3"/>
  <c r="AM9" i="3"/>
  <c r="AL9" i="3"/>
  <c r="AK9" i="3"/>
  <c r="AJ9" i="3"/>
  <c r="AI9" i="3"/>
  <c r="AH9" i="3"/>
  <c r="AG9" i="3"/>
  <c r="AF9" i="3"/>
  <c r="AE9" i="3"/>
  <c r="AD9" i="3"/>
  <c r="AC9" i="3"/>
  <c r="AB9" i="3"/>
  <c r="AA9" i="3"/>
  <c r="Z9" i="3"/>
  <c r="Y9" i="3"/>
  <c r="X9" i="3"/>
  <c r="W9" i="3"/>
  <c r="V9" i="3"/>
  <c r="U9" i="3"/>
  <c r="T9" i="3"/>
  <c r="S9" i="3"/>
  <c r="R9" i="3"/>
  <c r="Q9" i="3"/>
  <c r="P9" i="3"/>
  <c r="O9" i="3"/>
  <c r="N9" i="3"/>
  <c r="M9" i="3"/>
  <c r="BB8" i="3"/>
  <c r="BA8" i="3"/>
  <c r="AZ8" i="3"/>
  <c r="AY8" i="3"/>
  <c r="AX8" i="3"/>
  <c r="AW8" i="3"/>
  <c r="AV8" i="3"/>
  <c r="AU8" i="3"/>
  <c r="AT8" i="3"/>
  <c r="AS8" i="3"/>
  <c r="AR8" i="3"/>
  <c r="AQ8" i="3"/>
  <c r="AP8" i="3"/>
  <c r="AO8" i="3"/>
  <c r="AN8" i="3"/>
  <c r="AM8" i="3"/>
  <c r="AL8" i="3"/>
  <c r="AK8" i="3"/>
  <c r="AJ8" i="3"/>
  <c r="AI8" i="3"/>
  <c r="AH8" i="3"/>
  <c r="AG8" i="3"/>
  <c r="AF8" i="3"/>
  <c r="AE8" i="3"/>
  <c r="AD8" i="3"/>
  <c r="AC8" i="3"/>
  <c r="AB8" i="3"/>
  <c r="AA8" i="3"/>
  <c r="Z8" i="3"/>
  <c r="Y8" i="3"/>
  <c r="X8" i="3"/>
  <c r="W8" i="3"/>
  <c r="V8" i="3"/>
  <c r="U8" i="3"/>
  <c r="T8" i="3"/>
  <c r="S8" i="3"/>
  <c r="R8" i="3"/>
  <c r="Q8" i="3"/>
  <c r="P8" i="3"/>
  <c r="O8" i="3"/>
  <c r="N8" i="3"/>
  <c r="M8" i="3"/>
  <c r="L8" i="3"/>
  <c r="K8" i="3"/>
  <c r="J8" i="3"/>
  <c r="I8" i="3"/>
  <c r="H8" i="3"/>
  <c r="G8" i="3"/>
  <c r="F8" i="3"/>
  <c r="E8" i="3"/>
  <c r="D8" i="3"/>
  <c r="BB7" i="3"/>
  <c r="BA7" i="3"/>
  <c r="AZ7" i="3"/>
  <c r="AY7" i="3"/>
  <c r="AX7" i="3"/>
  <c r="AW7" i="3"/>
  <c r="AV7" i="3"/>
  <c r="AU7" i="3"/>
  <c r="AT7" i="3"/>
  <c r="AS7" i="3"/>
  <c r="AR7" i="3"/>
  <c r="BI7" i="3" s="1"/>
  <c r="AQ7" i="3"/>
  <c r="AP7" i="3"/>
  <c r="AO7" i="3"/>
  <c r="AN7" i="3"/>
  <c r="AM7" i="3"/>
  <c r="AL7" i="3"/>
  <c r="AK7" i="3"/>
  <c r="AJ7" i="3"/>
  <c r="AI7" i="3"/>
  <c r="AH7" i="3"/>
  <c r="AG7" i="3"/>
  <c r="AF7" i="3"/>
  <c r="AE7" i="3"/>
  <c r="AD7" i="3"/>
  <c r="AC7" i="3"/>
  <c r="AB7" i="3"/>
  <c r="AA7" i="3"/>
  <c r="Z7" i="3"/>
  <c r="Y7" i="3"/>
  <c r="X7" i="3"/>
  <c r="W7" i="3"/>
  <c r="V7" i="3"/>
  <c r="U7" i="3"/>
  <c r="T7" i="3"/>
  <c r="S7" i="3"/>
  <c r="R7" i="3"/>
  <c r="Q7" i="3"/>
  <c r="P7" i="3"/>
  <c r="O7" i="3"/>
  <c r="AV6" i="3"/>
  <c r="BJ6" i="3" s="1"/>
  <c r="AU6" i="3"/>
  <c r="AT6" i="3"/>
  <c r="AS6" i="3"/>
  <c r="AR6" i="3"/>
  <c r="AQ6" i="3"/>
  <c r="AP6" i="3"/>
  <c r="AO6" i="3"/>
  <c r="AN6" i="3"/>
  <c r="AM6" i="3"/>
  <c r="AL6" i="3"/>
  <c r="AK6" i="3"/>
  <c r="AJ6" i="3"/>
  <c r="AI6" i="3"/>
  <c r="AH6" i="3"/>
  <c r="AG6" i="3"/>
  <c r="AF6" i="3"/>
  <c r="AE6" i="3"/>
  <c r="AD6" i="3"/>
  <c r="E1" i="3"/>
  <c r="F1" i="3" s="1"/>
  <c r="G1" i="3" s="1"/>
  <c r="H1" i="3" s="1"/>
  <c r="I1" i="3" s="1"/>
  <c r="J1" i="3" s="1"/>
  <c r="K1" i="3" s="1"/>
  <c r="L1" i="3" s="1"/>
  <c r="M1" i="3" s="1"/>
  <c r="N1" i="3" s="1"/>
  <c r="O1" i="3" s="1"/>
  <c r="P1" i="3" s="1"/>
  <c r="Q1" i="3" s="1"/>
  <c r="R1" i="3" s="1"/>
  <c r="S1" i="3" s="1"/>
  <c r="T1" i="3" s="1"/>
  <c r="U1" i="3" s="1"/>
  <c r="V1" i="3" s="1"/>
  <c r="W1" i="3" s="1"/>
  <c r="X1" i="3" s="1"/>
  <c r="Y1" i="3" s="1"/>
  <c r="Z1" i="3" s="1"/>
  <c r="AA1" i="3" s="1"/>
  <c r="AB1" i="3" s="1"/>
  <c r="AC1" i="3" s="1"/>
  <c r="AD1" i="3" s="1"/>
  <c r="AE1" i="3" s="1"/>
  <c r="AF1" i="3" s="1"/>
  <c r="AG1" i="3" s="1"/>
  <c r="AH1" i="3" s="1"/>
  <c r="AI1" i="3" s="1"/>
  <c r="AJ1" i="3" s="1"/>
  <c r="AK1" i="3" s="1"/>
  <c r="AL1" i="3" s="1"/>
  <c r="AM1" i="3" s="1"/>
  <c r="AN1" i="3" s="1"/>
  <c r="AO1" i="3" s="1"/>
  <c r="AP1" i="3" s="1"/>
  <c r="AQ1" i="3" s="1"/>
  <c r="AR1" i="3" s="1"/>
  <c r="AS1" i="3" s="1"/>
  <c r="AT1" i="3" s="1"/>
  <c r="AU1" i="3" s="1"/>
  <c r="AV1" i="3" s="1"/>
  <c r="AW1" i="3" s="1"/>
  <c r="AX1" i="3" s="1"/>
  <c r="AY1" i="3" s="1"/>
  <c r="AZ1" i="3" s="1"/>
  <c r="BA1" i="3" s="1"/>
  <c r="BB1" i="3" s="1"/>
  <c r="BC1" i="3" s="1"/>
  <c r="BD1" i="3" s="1"/>
  <c r="BE1" i="3" s="1"/>
  <c r="BF1" i="3" s="1"/>
  <c r="BG1" i="3" s="1"/>
  <c r="BH38" i="3" l="1"/>
  <c r="BI61" i="3"/>
  <c r="BI72" i="3"/>
  <c r="E46" i="20" s="1"/>
  <c r="BH106" i="3"/>
  <c r="BI108" i="3"/>
  <c r="BI119" i="3"/>
  <c r="BH127" i="3"/>
  <c r="BH7" i="3"/>
  <c r="BI11" i="3"/>
  <c r="BI19" i="3"/>
  <c r="E12" i="20" s="1"/>
  <c r="BH26" i="3"/>
  <c r="BH56" i="3"/>
  <c r="BH63" i="3"/>
  <c r="BH70" i="3"/>
  <c r="BH22" i="3"/>
  <c r="BH10" i="3"/>
  <c r="BH33" i="3"/>
  <c r="BH53" i="3"/>
  <c r="BH78" i="3"/>
  <c r="BH95" i="3"/>
  <c r="BH104" i="3"/>
  <c r="BH131" i="3"/>
  <c r="BH137" i="3"/>
  <c r="BH27" i="3"/>
  <c r="BH54" i="3"/>
  <c r="BH81" i="3"/>
  <c r="BH87" i="3"/>
  <c r="BH89" i="3"/>
  <c r="BH94" i="3"/>
  <c r="BH101" i="3"/>
  <c r="BH116" i="3"/>
  <c r="BH16" i="3"/>
  <c r="BI13" i="3"/>
  <c r="BH13" i="3"/>
  <c r="BH20" i="3"/>
  <c r="BH44" i="3"/>
  <c r="BH15" i="3"/>
  <c r="BH41" i="3"/>
  <c r="BH50" i="3"/>
  <c r="BH8" i="3"/>
  <c r="BH9" i="3"/>
  <c r="BH12" i="3"/>
  <c r="BH30" i="3"/>
  <c r="BH47" i="3"/>
  <c r="BH61" i="3"/>
  <c r="BH66" i="3"/>
  <c r="BH80" i="3"/>
  <c r="BH107" i="3"/>
  <c r="BH123" i="3"/>
  <c r="BH134" i="3"/>
  <c r="BI8" i="3"/>
  <c r="BI9" i="3"/>
  <c r="E3" i="20" s="1" a="1"/>
  <c r="E3" i="20" s="1"/>
  <c r="BI12" i="3"/>
  <c r="BH14" i="3"/>
  <c r="BH58" i="3"/>
  <c r="BI66" i="3"/>
  <c r="BH69" i="3"/>
  <c r="BH72" i="3"/>
  <c r="BI80" i="3"/>
  <c r="BI98" i="3"/>
  <c r="BH98" i="3"/>
  <c r="BI107" i="3"/>
  <c r="BH108" i="3"/>
  <c r="BH119" i="3"/>
  <c r="BH121" i="3"/>
  <c r="BI69" i="3"/>
  <c r="BH23" i="3"/>
  <c r="BH24" i="3"/>
  <c r="BI30" i="3"/>
  <c r="E44" i="20" s="1"/>
  <c r="BI14" i="3"/>
  <c r="BH55" i="3"/>
  <c r="BI58" i="3"/>
  <c r="E63" i="20" s="1"/>
  <c r="BH75" i="3"/>
  <c r="BH86" i="3"/>
  <c r="BH32" i="3"/>
  <c r="BI35" i="3"/>
  <c r="BI36" i="3"/>
  <c r="E15" i="20" s="1"/>
  <c r="BI55" i="3"/>
  <c r="E50" i="20" s="1"/>
  <c r="BI75" i="3"/>
  <c r="E42" i="20" s="1"/>
  <c r="BH76" i="3"/>
  <c r="BH83" i="3"/>
  <c r="BI86" i="3"/>
  <c r="BH97" i="3"/>
  <c r="BH103" i="3"/>
  <c r="BI106" i="3"/>
  <c r="E11" i="20" s="1"/>
  <c r="BH118" i="3"/>
  <c r="BI127" i="3"/>
  <c r="BI24" i="3"/>
  <c r="BH35" i="3"/>
  <c r="BH36" i="3"/>
  <c r="BI125" i="3"/>
  <c r="BH125" i="3"/>
  <c r="BH43" i="3"/>
  <c r="BH11" i="3"/>
  <c r="BI17" i="3"/>
  <c r="BH17" i="3"/>
  <c r="BH19" i="3"/>
  <c r="BI32" i="3"/>
  <c r="BH40" i="3"/>
  <c r="BI43" i="3"/>
  <c r="E5" i="20" s="1"/>
  <c r="BH49" i="3"/>
  <c r="BH73" i="3"/>
  <c r="BI83" i="3"/>
  <c r="BH90" i="3"/>
  <c r="BH93" i="3"/>
  <c r="BH100" i="3"/>
  <c r="BH112" i="3"/>
  <c r="BH114" i="3"/>
  <c r="BI118" i="3"/>
  <c r="E6" i="20" s="1"/>
  <c r="BH124" i="3"/>
  <c r="BH130" i="3"/>
  <c r="BH60" i="3"/>
  <c r="BH65" i="3"/>
  <c r="BH85" i="3"/>
  <c r="BI90" i="3"/>
  <c r="E51" i="20" s="1"/>
  <c r="BI93" i="3"/>
  <c r="E41" i="20" s="1"/>
  <c r="BI100" i="3"/>
  <c r="BH110" i="3"/>
  <c r="BI112" i="3"/>
  <c r="BH115" i="3"/>
  <c r="BH122" i="3"/>
  <c r="BH57" i="3"/>
  <c r="BH71" i="3"/>
  <c r="BI85" i="3"/>
  <c r="BH91" i="3"/>
  <c r="BI115" i="3"/>
  <c r="BH120" i="3"/>
  <c r="BI122" i="3"/>
  <c r="E71" i="20" s="1"/>
  <c r="BH133" i="3"/>
  <c r="BH29" i="3"/>
  <c r="BH46" i="3"/>
  <c r="BH68" i="3"/>
  <c r="BI120" i="3"/>
  <c r="E47" i="20" s="1"/>
  <c r="BH126" i="3"/>
  <c r="BH136" i="3"/>
  <c r="BI34" i="3"/>
  <c r="E57" i="20" s="1"/>
  <c r="BH42" i="3"/>
  <c r="BI74" i="3"/>
  <c r="E48" i="20" s="1"/>
  <c r="BH102" i="3"/>
  <c r="BI105" i="3"/>
  <c r="E65" i="20" s="1"/>
  <c r="BH117" i="3"/>
  <c r="BI126" i="3"/>
  <c r="E10" i="20" s="1"/>
  <c r="BH128" i="3"/>
  <c r="BH135" i="3"/>
  <c r="BI136" i="3"/>
  <c r="E49" i="20" s="1"/>
  <c r="BI21" i="3"/>
  <c r="E38" i="20" s="1"/>
  <c r="BI79" i="3"/>
  <c r="E54" i="20" s="1"/>
  <c r="BH96" i="3"/>
  <c r="BH48" i="3"/>
  <c r="BH62" i="3"/>
  <c r="BH67" i="3"/>
  <c r="BH84" i="3"/>
  <c r="BH92" i="3"/>
  <c r="BH99" i="3"/>
  <c r="BH111" i="3"/>
  <c r="BH113" i="3"/>
  <c r="BH129" i="3"/>
  <c r="BH51" i="3"/>
  <c r="BI54" i="3"/>
  <c r="BH82" i="3"/>
  <c r="BH88" i="3"/>
  <c r="BH18" i="3"/>
  <c r="BH31" i="3"/>
  <c r="BH25" i="3"/>
  <c r="BH28" i="3"/>
  <c r="BH39" i="3"/>
  <c r="BH45" i="3"/>
  <c r="BH59" i="3"/>
  <c r="BH64" i="3"/>
  <c r="BH109" i="3"/>
  <c r="BH132" i="3"/>
  <c r="BH138" i="3"/>
  <c r="BH52" i="3"/>
  <c r="BI59" i="3"/>
  <c r="E36" i="20" s="1"/>
  <c r="BI121" i="3"/>
  <c r="E24" i="20" s="1"/>
  <c r="BI52" i="3"/>
  <c r="E23" i="20" s="1"/>
  <c r="BI97" i="3"/>
  <c r="E9" i="20" s="1"/>
  <c r="BI103" i="3"/>
  <c r="E39" i="20" s="1"/>
  <c r="BI40" i="3"/>
  <c r="BI49" i="3"/>
  <c r="BI73" i="3"/>
  <c r="E59" i="20" s="1"/>
  <c r="BI114" i="3"/>
  <c r="E4" i="20" s="1"/>
  <c r="BI23" i="3"/>
  <c r="BI10" i="3"/>
  <c r="BI22" i="3"/>
  <c r="BI56" i="3"/>
  <c r="E18" i="20" s="1"/>
  <c r="BI63" i="3"/>
  <c r="BI133" i="3"/>
  <c r="E43" i="20" s="1"/>
  <c r="BI15" i="3"/>
  <c r="BI20" i="3"/>
  <c r="E19" i="20" s="1"/>
  <c r="BI33" i="3"/>
  <c r="BI44" i="3"/>
  <c r="BI53" i="3"/>
  <c r="BI78" i="3"/>
  <c r="BI95" i="3"/>
  <c r="E34" i="20" s="1"/>
  <c r="BI104" i="3"/>
  <c r="BI131" i="3"/>
  <c r="BI137" i="3"/>
  <c r="E33" i="20" s="1"/>
  <c r="BI6" i="3"/>
  <c r="E73" i="20" s="1"/>
  <c r="BI27" i="3"/>
  <c r="BI41" i="3"/>
  <c r="BI87" i="3"/>
  <c r="BI89" i="3"/>
  <c r="E31" i="20" s="1"/>
  <c r="BI94" i="3"/>
  <c r="E26" i="20" s="1"/>
  <c r="BI101" i="3"/>
  <c r="BI116" i="3"/>
  <c r="BI123" i="3"/>
  <c r="E29" i="20" s="1"/>
  <c r="BI134" i="3"/>
  <c r="E62" i="20" s="1"/>
  <c r="BI38" i="3"/>
  <c r="E13" i="20" s="1"/>
  <c r="BI70" i="3"/>
  <c r="E55" i="20" s="1"/>
  <c r="BI76" i="3"/>
  <c r="E30" i="20" s="1"/>
  <c r="BI81" i="3"/>
  <c r="E22" i="20" s="1"/>
  <c r="BI124" i="3"/>
  <c r="BI130" i="3"/>
  <c r="E27" i="20" s="1"/>
  <c r="BI16" i="3"/>
  <c r="E37" i="20" s="1"/>
  <c r="BI29" i="3"/>
  <c r="E16" i="20" s="1"/>
  <c r="BI46" i="3"/>
  <c r="E56" i="20" s="1"/>
  <c r="BI47" i="3"/>
  <c r="E20" i="20" s="1"/>
  <c r="BI60" i="3"/>
  <c r="E69" i="20" s="1"/>
  <c r="BI68" i="3"/>
  <c r="E74" i="20" s="1"/>
  <c r="BI42" i="3"/>
  <c r="BI51" i="3"/>
  <c r="BI82" i="3"/>
  <c r="BI88" i="3"/>
  <c r="E35" i="20" s="1"/>
  <c r="BI96" i="3"/>
  <c r="BI102" i="3"/>
  <c r="E52" i="20" s="1"/>
  <c r="BI117" i="3"/>
  <c r="BI128" i="3"/>
  <c r="BI135" i="3"/>
  <c r="E58" i="20" s="1"/>
  <c r="BI18" i="3"/>
  <c r="BI31" i="3"/>
  <c r="E28" i="20" s="1"/>
  <c r="BI48" i="3"/>
  <c r="BI62" i="3"/>
  <c r="BI67" i="3"/>
  <c r="E17" i="20" s="1"/>
  <c r="BI84" i="3"/>
  <c r="E66" i="20" s="1"/>
  <c r="BI92" i="3"/>
  <c r="E67" i="20" s="1"/>
  <c r="BI99" i="3"/>
  <c r="E25" i="20" s="1"/>
  <c r="BI111" i="3"/>
  <c r="E70" i="20" s="1"/>
  <c r="BI113" i="3"/>
  <c r="E8" i="20" s="1"/>
  <c r="BI129" i="3"/>
  <c r="BI132" i="3"/>
  <c r="BL11" i="3"/>
  <c r="BI25" i="3"/>
  <c r="E61" i="20" s="1"/>
  <c r="BI26" i="3"/>
  <c r="E64" i="20" s="1"/>
  <c r="BI28" i="3"/>
  <c r="E53" i="20" s="1"/>
  <c r="BI39" i="3"/>
  <c r="E40" i="20" s="1"/>
  <c r="BI45" i="3"/>
  <c r="BI64" i="3"/>
  <c r="BI65" i="3"/>
  <c r="E14" i="20" s="1"/>
  <c r="BI138" i="3"/>
  <c r="E68" i="20" s="1"/>
  <c r="BI50" i="3"/>
  <c r="E32" i="20" s="1"/>
  <c r="BI109" i="3"/>
  <c r="E21" i="20" s="1"/>
  <c r="BI110" i="3"/>
  <c r="E72" i="20" s="1"/>
  <c r="BK137" i="3"/>
  <c r="BJ20" i="3"/>
  <c r="BJ33" i="3"/>
  <c r="BJ44" i="3"/>
  <c r="BJ53" i="3"/>
  <c r="BJ78" i="3"/>
  <c r="BJ95" i="3"/>
  <c r="BJ104" i="3"/>
  <c r="BJ125" i="3"/>
  <c r="BJ131" i="3"/>
  <c r="BJ137" i="3"/>
  <c r="BJ7" i="3"/>
  <c r="BJ16" i="3"/>
  <c r="BJ26" i="3"/>
  <c r="BJ29" i="3"/>
  <c r="BJ46" i="3"/>
  <c r="BJ60" i="3"/>
  <c r="BJ65" i="3"/>
  <c r="BJ85" i="3"/>
  <c r="BJ110" i="3"/>
  <c r="BJ122" i="3"/>
  <c r="BJ14" i="3"/>
  <c r="BJ35" i="3"/>
  <c r="BJ36" i="3"/>
  <c r="BJ55" i="3"/>
  <c r="BJ75" i="3"/>
  <c r="BJ86" i="3"/>
  <c r="BJ106" i="3"/>
  <c r="BJ127" i="3"/>
  <c r="BJ43" i="3"/>
  <c r="BJ52" i="3"/>
  <c r="BJ76" i="3"/>
  <c r="BJ83" i="3"/>
  <c r="BJ32" i="3"/>
  <c r="BJ103" i="3"/>
  <c r="BJ118" i="3"/>
  <c r="BJ40" i="3"/>
  <c r="BJ49" i="3"/>
  <c r="BJ73" i="3"/>
  <c r="BJ90" i="3"/>
  <c r="BJ93" i="3"/>
  <c r="BJ100" i="3"/>
  <c r="BJ112" i="3"/>
  <c r="BJ124" i="3"/>
  <c r="BJ130" i="3"/>
  <c r="BJ18" i="3"/>
  <c r="BJ31" i="3"/>
  <c r="BJ67" i="3"/>
  <c r="BJ48" i="3"/>
  <c r="BJ62" i="3"/>
  <c r="BJ92" i="3"/>
  <c r="BJ99" i="3"/>
  <c r="BJ111" i="3"/>
  <c r="BJ113" i="3"/>
  <c r="BJ129" i="3"/>
  <c r="BJ132" i="3"/>
  <c r="BJ38" i="3"/>
  <c r="BJ97" i="3"/>
  <c r="BJ23" i="3"/>
  <c r="BJ57" i="3"/>
  <c r="BJ71" i="3"/>
  <c r="BJ91" i="3"/>
  <c r="BJ120" i="3"/>
  <c r="BJ133" i="3"/>
  <c r="BJ19" i="3"/>
  <c r="BJ13" i="3"/>
  <c r="BJ21" i="3"/>
  <c r="BJ34" i="3"/>
  <c r="BJ54" i="3"/>
  <c r="BJ79" i="3"/>
  <c r="BJ105" i="3"/>
  <c r="BJ126" i="3"/>
  <c r="BJ136" i="3"/>
  <c r="BJ11" i="3"/>
  <c r="BJ42" i="3"/>
  <c r="BJ51" i="3"/>
  <c r="BJ82" i="3"/>
  <c r="BJ88" i="3"/>
  <c r="BJ96" i="3"/>
  <c r="BJ102" i="3"/>
  <c r="BJ117" i="3"/>
  <c r="BJ128" i="3"/>
  <c r="BJ135" i="3"/>
  <c r="BJ15" i="3"/>
  <c r="BJ25" i="3"/>
  <c r="BJ28" i="3"/>
  <c r="BJ39" i="3"/>
  <c r="BJ45" i="3"/>
  <c r="BJ59" i="3"/>
  <c r="BJ64" i="3"/>
  <c r="BJ84" i="3"/>
  <c r="BJ109" i="3"/>
  <c r="BJ138" i="3"/>
  <c r="BJ22" i="3"/>
  <c r="BJ56" i="3"/>
  <c r="BJ63" i="3"/>
  <c r="BJ70" i="3"/>
  <c r="BJ27" i="3"/>
  <c r="BJ41" i="3"/>
  <c r="BJ50" i="3"/>
  <c r="BJ81" i="3"/>
  <c r="BJ87" i="3"/>
  <c r="BJ89" i="3"/>
  <c r="BJ94" i="3"/>
  <c r="BJ116" i="3"/>
  <c r="BJ17" i="3"/>
  <c r="BJ30" i="3"/>
  <c r="BJ47" i="3"/>
  <c r="BJ61" i="3"/>
  <c r="BJ66" i="3"/>
  <c r="BJ80" i="3"/>
  <c r="BJ98" i="3"/>
  <c r="BJ107" i="3"/>
  <c r="BJ123" i="3"/>
  <c r="BJ134" i="3"/>
  <c r="BJ8" i="3"/>
  <c r="BJ12" i="3"/>
  <c r="BJ24" i="3"/>
  <c r="BJ58" i="3"/>
  <c r="BJ69" i="3"/>
  <c r="BJ108" i="3"/>
  <c r="BJ119" i="3"/>
  <c r="BJ121" i="3"/>
  <c r="BJ101" i="3"/>
  <c r="BJ114" i="3"/>
  <c r="BJ68" i="3"/>
  <c r="BJ74" i="3"/>
  <c r="BJ10" i="3"/>
  <c r="BJ9" i="3"/>
  <c r="BJ115" i="3"/>
  <c r="I4" i="3"/>
  <c r="N4" i="3"/>
  <c r="H4" i="3"/>
  <c r="AK4" i="3"/>
  <c r="V3" i="3"/>
  <c r="M4" i="3"/>
  <c r="H3" i="3"/>
  <c r="J3" i="3"/>
  <c r="K4" i="3"/>
  <c r="AL4" i="3"/>
  <c r="W3" i="3"/>
  <c r="I3" i="3"/>
  <c r="O4" i="3"/>
  <c r="X3" i="3"/>
  <c r="J4" i="3"/>
  <c r="AA4" i="3"/>
  <c r="AB4" i="3"/>
  <c r="AT4" i="3"/>
  <c r="AC3" i="3"/>
  <c r="AM4" i="3"/>
  <c r="S4" i="3"/>
  <c r="AN4" i="3"/>
  <c r="T3" i="3"/>
  <c r="U3" i="3"/>
  <c r="AW3" i="3"/>
  <c r="BB3" i="3"/>
  <c r="Q3" i="3"/>
  <c r="K3" i="3"/>
  <c r="T4" i="3"/>
  <c r="AX4" i="3"/>
  <c r="AL3" i="3"/>
  <c r="AN3" i="3"/>
  <c r="AZ4" i="3"/>
  <c r="D3" i="3"/>
  <c r="AZ3" i="3"/>
  <c r="AK3" i="3"/>
  <c r="Q4" i="3"/>
  <c r="AY4" i="3"/>
  <c r="Y4" i="3"/>
  <c r="AX3" i="3"/>
  <c r="AJ3" i="3"/>
  <c r="AH3" i="3"/>
  <c r="E3" i="3"/>
  <c r="S3" i="3"/>
  <c r="D4" i="3"/>
  <c r="W4" i="3"/>
  <c r="X4" i="3"/>
  <c r="BA4" i="3"/>
  <c r="BB4" i="3"/>
  <c r="AY3" i="3"/>
  <c r="AI3" i="3"/>
  <c r="F3" i="3"/>
  <c r="E4" i="3"/>
  <c r="V4" i="3"/>
  <c r="R4" i="3"/>
  <c r="AM3" i="3"/>
  <c r="AJ4" i="3"/>
  <c r="P3" i="3"/>
  <c r="G3" i="3"/>
  <c r="F4" i="3"/>
  <c r="AC4" i="3"/>
  <c r="AO3" i="3"/>
  <c r="L4" i="3"/>
  <c r="Z3" i="3"/>
  <c r="O3" i="3"/>
  <c r="AP3" i="3"/>
  <c r="M3" i="3"/>
  <c r="AA3" i="3"/>
  <c r="AQ3" i="3"/>
  <c r="N3" i="3"/>
  <c r="AB3" i="3"/>
  <c r="AD3" i="3"/>
  <c r="AR3" i="3"/>
  <c r="AE3" i="3"/>
  <c r="AS4" i="3"/>
  <c r="AF4" i="3"/>
  <c r="AT3" i="3"/>
  <c r="Z4" i="3"/>
  <c r="AG3" i="3"/>
  <c r="AU3" i="3"/>
  <c r="R3" i="3"/>
  <c r="AO4" i="3"/>
  <c r="AP4" i="3"/>
  <c r="AQ4" i="3"/>
  <c r="Y3" i="3"/>
  <c r="BA3" i="3"/>
  <c r="P4" i="3"/>
  <c r="AD4" i="3"/>
  <c r="AR4" i="3"/>
  <c r="AH4" i="3"/>
  <c r="G4" i="3"/>
  <c r="U4" i="3"/>
  <c r="AI4" i="3"/>
  <c r="AW4" i="3"/>
  <c r="AE4" i="3"/>
  <c r="AS3" i="3"/>
  <c r="AG4" i="3"/>
  <c r="AF3" i="3"/>
  <c r="L3" i="3"/>
  <c r="AU4" i="3"/>
  <c r="E60" i="20" l="1"/>
  <c r="AV1" i="1" l="1"/>
  <c r="AW1" i="1" s="1"/>
  <c r="AX1" i="1" s="1"/>
  <c r="AY1" i="1" s="1"/>
  <c r="AZ1" i="1" s="1"/>
  <c r="BA1" i="1" s="1"/>
  <c r="AT1" i="1"/>
  <c r="AS1" i="1" s="1"/>
  <c r="AR1" i="1" s="1"/>
  <c r="AQ1" i="1" s="1"/>
  <c r="AP1" i="1" s="1"/>
  <c r="AO1" i="1" s="1"/>
  <c r="AN1" i="1" s="1"/>
  <c r="AM1" i="1" s="1"/>
  <c r="AL1" i="1" s="1"/>
  <c r="AK1" i="1" s="1"/>
  <c r="AJ1" i="1" s="1"/>
  <c r="AI1" i="1" s="1"/>
  <c r="AH1" i="1" s="1"/>
  <c r="AG1" i="1" s="1"/>
  <c r="AF1" i="1" s="1"/>
  <c r="AE1" i="1" s="1"/>
  <c r="AD1" i="1" s="1"/>
  <c r="AC1" i="1" s="1"/>
  <c r="AB1" i="1" s="1"/>
  <c r="AA1" i="1" s="1"/>
  <c r="Z1" i="1" s="1"/>
  <c r="Y1" i="1" s="1"/>
  <c r="X1" i="1" s="1"/>
  <c r="W1" i="1" s="1"/>
  <c r="V1" i="1" s="1"/>
  <c r="U1" i="1" s="1"/>
  <c r="T1" i="1" s="1"/>
  <c r="S1" i="1" s="1"/>
  <c r="R1" i="1" s="1"/>
  <c r="Q1" i="1" s="1"/>
  <c r="P1" i="1" s="1"/>
  <c r="O1" i="1" s="1"/>
  <c r="N1" i="1" s="1"/>
  <c r="M1" i="1" s="1"/>
  <c r="L1" i="1" s="1"/>
  <c r="K1" i="1" s="1"/>
  <c r="J1" i="1" s="1"/>
  <c r="I1" i="1" s="1"/>
  <c r="H1" i="1" s="1"/>
  <c r="G1" i="1" s="1"/>
  <c r="F1" i="1" s="1"/>
  <c r="E1" i="1" s="1"/>
  <c r="D1" i="1" s="1"/>
  <c r="C1" i="1" s="1"/>
  <c r="C38" i="2" l="1"/>
  <c r="B38" i="2"/>
  <c r="B14" i="2"/>
  <c r="AS14" i="1" s="1"/>
  <c r="C14" i="2"/>
  <c r="AT14" i="1" s="1"/>
  <c r="J30" i="2" l="1"/>
  <c r="I30" i="2"/>
  <c r="H30" i="2"/>
  <c r="G30" i="2"/>
  <c r="F30" i="2"/>
  <c r="E30" i="2"/>
  <c r="D30" i="2"/>
  <c r="J66" i="2"/>
  <c r="I66" i="2"/>
  <c r="H66" i="2"/>
  <c r="G66" i="2"/>
  <c r="F66" i="2"/>
  <c r="E66" i="2"/>
  <c r="D66" i="2"/>
  <c r="L196" i="2"/>
  <c r="N197" i="2" s="1"/>
  <c r="J196" i="2"/>
  <c r="J193" i="2" s="1"/>
  <c r="I196" i="2"/>
  <c r="I193" i="2" s="1"/>
  <c r="H196" i="2"/>
  <c r="H193" i="2" s="1"/>
  <c r="G196" i="2"/>
  <c r="G193" i="2" s="1"/>
  <c r="F196" i="2"/>
  <c r="F193" i="2" s="1"/>
  <c r="E196" i="2"/>
  <c r="E193" i="2" s="1"/>
  <c r="D196" i="2"/>
  <c r="D193" i="2" s="1"/>
  <c r="J116" i="2"/>
  <c r="BA137" i="1" s="1"/>
  <c r="I116" i="2"/>
  <c r="AZ137" i="1" s="1"/>
  <c r="H116" i="2"/>
  <c r="AY137" i="1" s="1"/>
  <c r="G116" i="2"/>
  <c r="AX137" i="1" s="1"/>
  <c r="F116" i="2"/>
  <c r="AW137" i="1" s="1"/>
  <c r="E116" i="2"/>
  <c r="AV137" i="1" s="1"/>
  <c r="D116" i="2"/>
  <c r="AU137" i="1" s="1"/>
  <c r="J112" i="2"/>
  <c r="I112" i="2"/>
  <c r="H112" i="2"/>
  <c r="G112" i="2"/>
  <c r="F112" i="2"/>
  <c r="E112" i="2"/>
  <c r="D112" i="2"/>
  <c r="J108" i="2"/>
  <c r="BA128" i="1" s="1"/>
  <c r="I108" i="2"/>
  <c r="AZ128" i="1" s="1"/>
  <c r="H108" i="2"/>
  <c r="AY128" i="1" s="1"/>
  <c r="G108" i="2"/>
  <c r="AX128" i="1" s="1"/>
  <c r="F108" i="2"/>
  <c r="AW128" i="1" s="1"/>
  <c r="E108" i="2"/>
  <c r="AV128" i="1" s="1"/>
  <c r="D108" i="2"/>
  <c r="AU128" i="1" s="1"/>
  <c r="J104" i="2"/>
  <c r="I104" i="2"/>
  <c r="H104" i="2"/>
  <c r="G104" i="2"/>
  <c r="F104" i="2"/>
  <c r="E104" i="2"/>
  <c r="D104" i="2"/>
  <c r="J100" i="2"/>
  <c r="I100" i="2"/>
  <c r="H100" i="2"/>
  <c r="G100" i="2"/>
  <c r="F100" i="2"/>
  <c r="E100" i="2"/>
  <c r="D100" i="2"/>
  <c r="L98" i="2"/>
  <c r="N99" i="2" s="1"/>
  <c r="J98" i="2"/>
  <c r="J95" i="2" s="1"/>
  <c r="I98" i="2"/>
  <c r="I95" i="2" s="1"/>
  <c r="H98" i="2"/>
  <c r="H95" i="2" s="1"/>
  <c r="G98" i="2"/>
  <c r="G95" i="2" s="1"/>
  <c r="F98" i="2"/>
  <c r="F95" i="2" s="1"/>
  <c r="E98" i="2"/>
  <c r="E95" i="2" s="1"/>
  <c r="D98" i="2"/>
  <c r="D95" i="2" s="1"/>
  <c r="J91" i="2"/>
  <c r="I91" i="2"/>
  <c r="H91" i="2"/>
  <c r="G91" i="2"/>
  <c r="F91" i="2"/>
  <c r="E91" i="2"/>
  <c r="D91" i="2"/>
  <c r="L89" i="2"/>
  <c r="N90" i="2" s="1"/>
  <c r="J89" i="2"/>
  <c r="I89" i="2"/>
  <c r="H89" i="2"/>
  <c r="G89" i="2"/>
  <c r="G86" i="2" s="1"/>
  <c r="F89" i="2"/>
  <c r="F86" i="2" s="1"/>
  <c r="E89" i="2"/>
  <c r="E86" i="2" s="1"/>
  <c r="D89" i="2"/>
  <c r="D86" i="2" s="1"/>
  <c r="J82" i="2"/>
  <c r="I82" i="2"/>
  <c r="H82" i="2"/>
  <c r="G82" i="2"/>
  <c r="F82" i="2"/>
  <c r="E82" i="2"/>
  <c r="D82" i="2"/>
  <c r="J78" i="2"/>
  <c r="I78" i="2"/>
  <c r="H78" i="2"/>
  <c r="G78" i="2"/>
  <c r="F78" i="2"/>
  <c r="E78" i="2"/>
  <c r="D78" i="2"/>
  <c r="AU96" i="1" s="1"/>
  <c r="AU97" i="1" s="1"/>
  <c r="AV37" i="3" s="1"/>
  <c r="J74" i="2"/>
  <c r="I74" i="2"/>
  <c r="H74" i="2"/>
  <c r="G74" i="2"/>
  <c r="F74" i="2"/>
  <c r="E74" i="2"/>
  <c r="D74" i="2"/>
  <c r="J70" i="2"/>
  <c r="I70" i="2"/>
  <c r="H70" i="2"/>
  <c r="G70" i="2"/>
  <c r="F70" i="2"/>
  <c r="E70" i="2"/>
  <c r="D70" i="2"/>
  <c r="J62" i="2"/>
  <c r="I62" i="2"/>
  <c r="H62" i="2"/>
  <c r="G62" i="2"/>
  <c r="F62" i="2"/>
  <c r="E62" i="2"/>
  <c r="D62" i="2"/>
  <c r="J58" i="2"/>
  <c r="I58" i="2"/>
  <c r="H58" i="2"/>
  <c r="G58" i="2"/>
  <c r="F58" i="2"/>
  <c r="E58" i="2"/>
  <c r="D58" i="2"/>
  <c r="J54" i="2"/>
  <c r="I54" i="2"/>
  <c r="H54" i="2"/>
  <c r="G54" i="2"/>
  <c r="F54" i="2"/>
  <c r="E54" i="2"/>
  <c r="D54" i="2"/>
  <c r="J50" i="2"/>
  <c r="I50" i="2"/>
  <c r="H50" i="2"/>
  <c r="G50" i="2"/>
  <c r="F50" i="2"/>
  <c r="E50" i="2"/>
  <c r="D50" i="2"/>
  <c r="J46" i="2"/>
  <c r="I46" i="2"/>
  <c r="H46" i="2"/>
  <c r="G46" i="2"/>
  <c r="F46" i="2"/>
  <c r="E46" i="2"/>
  <c r="D46" i="2"/>
  <c r="J42" i="2"/>
  <c r="I42" i="2"/>
  <c r="H42" i="2"/>
  <c r="G42" i="2"/>
  <c r="F42" i="2"/>
  <c r="E42" i="2"/>
  <c r="D42" i="2"/>
  <c r="J38" i="2"/>
  <c r="I38" i="2"/>
  <c r="H38" i="2"/>
  <c r="G38" i="2"/>
  <c r="F38" i="2"/>
  <c r="E38" i="2"/>
  <c r="D38" i="2"/>
  <c r="J34" i="2"/>
  <c r="BA26" i="1" s="1"/>
  <c r="I34" i="2"/>
  <c r="AZ26" i="1" s="1"/>
  <c r="H34" i="2"/>
  <c r="AY26" i="1" s="1"/>
  <c r="G34" i="2"/>
  <c r="AX26" i="1" s="1"/>
  <c r="F34" i="2"/>
  <c r="AW26" i="1" s="1"/>
  <c r="E34" i="2"/>
  <c r="AV26" i="1" s="1"/>
  <c r="D34" i="2"/>
  <c r="AU26" i="1" s="1"/>
  <c r="J26" i="2"/>
  <c r="I26" i="2"/>
  <c r="H26" i="2"/>
  <c r="G26" i="2"/>
  <c r="F26" i="2"/>
  <c r="E26" i="2"/>
  <c r="D26" i="2"/>
  <c r="J18" i="2"/>
  <c r="BA17" i="1" s="1"/>
  <c r="I18" i="2"/>
  <c r="AZ17" i="1" s="1"/>
  <c r="H18" i="2"/>
  <c r="AY17" i="1" s="1"/>
  <c r="G18" i="2"/>
  <c r="AX17" i="1" s="1"/>
  <c r="F18" i="2"/>
  <c r="AW17" i="1" s="1"/>
  <c r="E18" i="2"/>
  <c r="AV17" i="1" s="1"/>
  <c r="D18" i="2"/>
  <c r="AU17" i="1" s="1"/>
  <c r="J14" i="2"/>
  <c r="BA14" i="1" s="1"/>
  <c r="I14" i="2"/>
  <c r="AZ14" i="1" s="1"/>
  <c r="H14" i="2"/>
  <c r="AY14" i="1" s="1"/>
  <c r="G14" i="2"/>
  <c r="AX14" i="1" s="1"/>
  <c r="F14" i="2"/>
  <c r="AW14" i="1" s="1"/>
  <c r="E14" i="2"/>
  <c r="AV14" i="1" s="1"/>
  <c r="D14" i="2"/>
  <c r="AU14" i="1" s="1"/>
  <c r="J6" i="2"/>
  <c r="BA11" i="1" s="1"/>
  <c r="I6" i="2"/>
  <c r="AZ11" i="1" s="1"/>
  <c r="H6" i="2"/>
  <c r="AY11" i="1" s="1"/>
  <c r="G6" i="2"/>
  <c r="AX11" i="1" s="1"/>
  <c r="F6" i="2"/>
  <c r="AW11" i="1" s="1"/>
  <c r="E6" i="2"/>
  <c r="AV11" i="1" s="1"/>
  <c r="D6" i="2"/>
  <c r="AU11" i="1" s="1"/>
  <c r="J2" i="2"/>
  <c r="I2" i="2"/>
  <c r="H2" i="2"/>
  <c r="G2" i="2"/>
  <c r="F2" i="2"/>
  <c r="E2" i="2"/>
  <c r="E1" i="2"/>
  <c r="F1" i="2" s="1"/>
  <c r="G1" i="2" s="1"/>
  <c r="H1" i="2" s="1"/>
  <c r="I1" i="2" s="1"/>
  <c r="J1" i="2" s="1"/>
  <c r="BI37" i="3" l="1"/>
  <c r="BH37" i="3"/>
  <c r="H86" i="2"/>
  <c r="I86" i="2"/>
  <c r="BJ37" i="3"/>
  <c r="AV3" i="3"/>
  <c r="AV4" i="3"/>
  <c r="J8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Tim Jones</author>
    <author>tc={8B2F7E30-448E-4257-B45F-5A751535E08B}</author>
  </authors>
  <commentList>
    <comment ref="O169" authorId="0" shapeId="0" xr:uid="{A39C07A5-7FE0-4E99-89A0-CB9D79312465}">
      <text>
        <r>
          <rPr>
            <b/>
            <sz val="9"/>
            <color indexed="81"/>
            <rFont val="Tahoma"/>
            <family val="2"/>
          </rPr>
          <t>Tim Jones:</t>
        </r>
        <r>
          <rPr>
            <sz val="9"/>
            <color indexed="81"/>
            <rFont val="Tahoma"/>
            <family val="2"/>
          </rPr>
          <t xml:space="preserve">
Education
The consolidated education-sector figures for 2019–2022 are particularly well documented:
2019: FCFA 250.033bn
2020: FCFA 275.771bn
2021: FCFA 304.062bn
2022: FCFA 354.503bn
These combine the three education subsectors. For example, in 2020 the allocations were approximately FCFA 118.9bn for primary, FCFA 87.9bn for secondary/technical education and FCFA 63.8bn for higher education.
A later Benin education-sector analysis gives about FCFA 458.5bn for 2024, up from FCFA 250.14bn in 2019.
For 2025, the proposed/approved sector allocation was FCFA 500.736bn, an increase of 9.21% over 2024. The budget was reported as representing 18.9% of the general government budget.
The 2023 figure is the one I would label approximately FCFA 444bn, rather than pretending to greater precision: the subsequent education-sector budget series reports 2022–2025 as approximately 354.5bn, 444.0bn, 458.5bn and 500.7bn.
Health
The health series is more straightforward because it is reported as a single Ministry of Health budget.
Year Health budget Source/confirmation
2019 63.610bn Ministry/DGB functional budget
2020 109.472bn Ministry of Health allocation
2021 91.862bn LFI / DGB
2022 98.100bn LFI / DGB
2023 125.786bn Ministry of Health budget
2024 136.283bn Ministry of Health budget
2025 150.111bn 2025 budget proposal
The official budget material confirms FCFA 63.610bn in 2019 and FCFA 109.472bn in 2020.
For 2021–2022, the Ministry of Health's own DPPD gives FCFA 91.862bn in 2021 and FCFA 98.100bn in 2022, with the latter representing a 6.79% increase. It also breaks 2022 into ordinary expenditure of FCFA 59.581bn and capital expenditure of FCFA 38.519bn.
The 2023 budget was FCFA 125.786bn, while the 2024 budget was FCFA 136.283bn, an 8.35% increase.
For 2025, the proposed health budget was FCFA 150.111bn, up 10.15% from 2024, with the increase concentrated particularly in capital spending.</t>
        </r>
      </text>
    </comment>
    <comment ref="O574" authorId="0" shapeId="0" xr:uid="{DE91C687-5F21-43D2-8172-1C954623B555}">
      <text>
        <r>
          <rPr>
            <b/>
            <sz val="9"/>
            <color indexed="81"/>
            <rFont val="Tahoma"/>
            <family val="2"/>
          </rPr>
          <t>Tim Jones:</t>
        </r>
        <r>
          <rPr>
            <sz val="9"/>
            <color indexed="81"/>
            <rFont val="Tahoma"/>
            <family val="2"/>
          </rPr>
          <t xml:space="preserve">
Year Figure Source
2019 16.3 billion DH (up from 14.7B in 2018) Aujourd'hui le Maroc, "PLF 2019 : Plus de 78 milliards DH pour l'éducation et la santé" — aujourdhui.ma/societe/plf-2019-plus-de-78-milliards-dh-pour-leducation-et-la-sante
2021 ~20 billion DH FNH, "PLF 2021 : 20 milliards de DH du budget alloués à la santé" — fnh.ma/article/alaune/plf-2021-20-milliards-de-dh-du-budget-alloues-a-la-sante
2021 (retrospective) 19.7 billion DH Le360, "PLF2026: ce qu'il faut savoir sur le budget alloué à la Santé..." — fr.le360.ma/economie/plf-2026-ce-quil-faut-savoir-sur-le-budget-alloue-a-la-sante-et-a-la-protection-sociale
2022 23.5 billion DH Maroc.ma (official government portal), "PLF-2022: 23,5 MMDH du budget général de l'État alloués au secteur de la Santé" — maroc.ma/fr/actualites/plf-2022-235-mmdh-du-budget-general-de-letat-alloues-au-secteur-de-la-sante
2023 28.12 billion DH L'Opinion, "PLF 2023 : Près de 96 milliards de dirhams pour la Santé et l'Education" — lopinion.ma/PLF-2023-Pres-de-96-milliards-de-dirhams-pour-la-Sante-et-l-Education
2024 30.7 billion DH (30,689,949,000 DH exact) La Vie Éco, "PLF-2024 : Le budget prévisionnel alloué au ministère de la santé en hausse de 9,1%" — lavieeco.com/au-royaume/plf-2024-le-budget-alloue-au-ministere-de-la-sante-en-hausse-de-91; also Le Matin.ma — lematin.ma/nation/plf-2024-le-budget-du-ministere-de-la-sante-en-hausse-de-25-mmdh/198967
2025 32.6 billion DH Le Desk, "Les principales mesures prévues dans le cadre du PLF-2025" — ledesk.ma/2024/10/19/les-principales-mesures-prevues-dans-le-cadre-du-plf-2025; also Médias24 — medias24.com/2024/10/22/plf2025-les-ministeres-de-leducation-de-linterieur-et-de-la-sante-concentrent-367-du-budget-et-514-des-postes-budgetaires</t>
        </r>
      </text>
    </comment>
    <comment ref="O577" authorId="0" shapeId="0" xr:uid="{A0EC0825-DF2F-4AD2-9500-9CF25A9667F3}">
      <text>
        <r>
          <rPr>
            <b/>
            <sz val="9"/>
            <color indexed="81"/>
            <rFont val="Tahoma"/>
            <family val="2"/>
          </rPr>
          <t>Tim Jones:</t>
        </r>
        <r>
          <rPr>
            <sz val="9"/>
            <color indexed="81"/>
            <rFont val="Tahoma"/>
            <family val="2"/>
          </rPr>
          <t xml:space="preserve">
Ministry of National Education
Year Figure Source
2019 62 billion DH (total), 68 billion (global incl. investment per follow-up year comparison) Aujourd'hui le Maroc, "PLF 2019" — same article as above
2020 72.42 billion DH Aujourd'hui le Maroc, "Education nationale : Un budget en hausse" — aujourdhui.ma/societe/education-nationale-un-budget-en-hausse
2021 76.2 billion DH FNH, "Ministère de l'Education : Budget prévisionnel de 76,2 MMDH en 2021" — fnh.ma/article/actualites-marocaines/ministere-de-l-education-budget-previsionnel-de-76-2-mmdh-en-2021; also fnh.ma/article/actualite-economique/plf-2021-un-budget-de-76-mds-de-dh-pour-l-education
2022 62.45 billion DH L'Economiste, "PLF 2022: Plus de 62 milliards de DH pour l'éducation et le préscolaire" — leconomiste.com/flash-infos/plf-2022-plus-de-62-milliards-de-dh-pour-l-education-et-le-prescolaire; also Bladi.net — bladi.net/maroc-education-nationale-2022,87846.html
2023 68.95 billion DH L'Opinion, "PLF 2023" — same as health source above
2024 73.91 billion DH Le Matin.ma, "PLF 2024 : le budget de l'Education nationale en hausse de 7%" — lematin.ma/nation/plf-2024-le-budget-de-leducation-nationale-en-hausse-de-7/199175
2025 87.7 billion DH (ministry total) / 92+ billion DH (broader figure) / 79.35 billion DH (operating credits specifically) Médias24, "PLF 2025. Les ministères de l'Éducation, de l'Intérieur et de la Santé..." — medias24.com/2024/10/22/plf2025-les-ministeres-de-leducation-de-linterieur-et-de-la-sante-concentrent-367-du-budget-et-514-des-postes-budgetaires; and LesEco.ma, "Budget 2025 : l'État social propulse l'école, la santé et l'eau" — leseco.ma/maroc/budget-2025-letat-social-propulse-lecole-la-sante-et-leau.html</t>
        </r>
      </text>
    </comment>
    <comment ref="C1288" authorId="1" shapeId="0" xr:uid="{8B2F7E30-448E-4257-B45F-5A751535E08B}">
      <text>
        <t>[Threaded comment]
Your version of Excel allows you to read this threaded comment; however, any edits to it will get removed if the file is opened in a newer version of Excel. Learn more: https://go.microsoft.com/fwlink/?linkid=870924
Comment:
    Figure during these years are inconsistent between IMF documents (Act. Amounts differ wildly). Can’t trust</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<sst xmlns="http://schemas.openxmlformats.org/spreadsheetml/2006/main" count="5657" uniqueCount="927">
  <si>
    <t>Afghanistan</t>
  </si>
  <si>
    <t>IMF data</t>
  </si>
  <si>
    <t>World Bank data</t>
  </si>
  <si>
    <t>Final</t>
  </si>
  <si>
    <t>Albania</t>
  </si>
  <si>
    <t>https://www.imf.org/en/Publications/CR/Issues/2025/01/24/Albania-2024-Article-IV-Consultation-Press-Release-Staff-Report-and-Statement-by-the-561199</t>
  </si>
  <si>
    <t>Foreign currency</t>
  </si>
  <si>
    <t>FInal</t>
  </si>
  <si>
    <t>Algeria</t>
  </si>
  <si>
    <t>https://www.imf.org/en/Publications/CR/Issues/2025/09/18/Algeria-2025-Article-IV-Consultation-Press-Release-and-Staff-Report-570472</t>
  </si>
  <si>
    <t>Angola</t>
  </si>
  <si>
    <t>Antigua &amp; Barbuda</t>
  </si>
  <si>
    <t>None</t>
  </si>
  <si>
    <t>Argentina</t>
  </si>
  <si>
    <t>Armenia</t>
  </si>
  <si>
    <t>https://www.imf.org/en/Publications/CR/Issues/2024/12/17/Republic-of-Armenia-Fourth-Review-Under-the-Stand-By-Arrangement-and-Request-for-559673</t>
  </si>
  <si>
    <t>Aruba</t>
  </si>
  <si>
    <t>https://www.imf.org/en/publications/cr/issues/2025/12/01/kingdom-of-the-netherlands-aruba-2025-article-iv-consultation-discussions-press-release-572146</t>
  </si>
  <si>
    <t>Azerbaijan</t>
  </si>
  <si>
    <t>Bahamas, The</t>
  </si>
  <si>
    <t>https://www.imf.org/en/Publications/CR/Issues/2025/01/17/The-Bahamas-2024-Article-IV-Consultation-Press-Release-Staff-Report-and-Statement-by-the-561018</t>
  </si>
  <si>
    <t>Bangladesh</t>
  </si>
  <si>
    <t>https://www.imf.org/en/publications/cr/issues/2026/01/30/bangladesh-2025-article-iv-consultation-press-release-staff-report-and-statement-by-the-573579</t>
  </si>
  <si>
    <t>Barbados</t>
  </si>
  <si>
    <t>https://www.imf.org/en/Publications/CR/Issues/2025/06/27/Barbados-Fifth-Reviews-Under-the-Extended-Arrangement-Under-the-Extended-Fund-Facility-and-568113</t>
  </si>
  <si>
    <t>Belize</t>
  </si>
  <si>
    <t>https://www.imf.org/en/Publications/CR/Issues/2025/09/15/Belize-2025-Article-IV-Consultation-Press-Release-Staff-Report-and-Statement-by-the-570371</t>
  </si>
  <si>
    <t>2004, 2007 and 2021 averaged to surrounding years as high payments due to way debt was restructured</t>
  </si>
  <si>
    <t>Benin</t>
  </si>
  <si>
    <t>https://www.imf.org/en/Publications/CR/Issues/2025/07/14/Benin-Sixth-Reviews-Under-the-Extended-Fund-Facility-and-the-Extended-Credit-Facility-568592</t>
  </si>
  <si>
    <t>Bhutan</t>
  </si>
  <si>
    <t>Bolivia</t>
  </si>
  <si>
    <t>https://www.imf.org/en/Publications/CR/Issues/2025/06/02/Bolivia-2025-Article-IV-Consultation-Press-Release-Staff-Report-and-Statement-by-the-567384</t>
  </si>
  <si>
    <t>Bosnia and Herzegovina</t>
  </si>
  <si>
    <t>Botswana</t>
  </si>
  <si>
    <t>https://www.imf.org/en/publications/cr/issues/2025/12/08/botswana-2025-article-iv-consultation-press-release-staff-report-and-statement-by-the-572347</t>
  </si>
  <si>
    <t>Brazil</t>
  </si>
  <si>
    <t>Bulgaria</t>
  </si>
  <si>
    <t>https://www.imf.org/en/publications/cr/issues/2025/11/21/bulgaria-2025-article-iv-consultation-press-release-staff-report-and-staff-supplement-571994</t>
  </si>
  <si>
    <t>Burkina Faso</t>
  </si>
  <si>
    <t>Burundi</t>
  </si>
  <si>
    <t>Cabo Verde</t>
  </si>
  <si>
    <t>https://www.imf.org/en/Publications/CR/Issues/2025/02/11/Cabo-Verde-Fifth-Review-Under-the-Extended-Credit-Facility-Arrangement-Request-for-a-Waiver-561836</t>
  </si>
  <si>
    <t>Cambodia</t>
  </si>
  <si>
    <t>https://www.imf.org/en/publications/cr/issues/2025/12/02/cambodia-2025-article-iv-consultation-press-release-staff-report-and-statement-by-the-572210</t>
  </si>
  <si>
    <t>Cameroon</t>
  </si>
  <si>
    <t>Central African Republic</t>
  </si>
  <si>
    <t>https://www.imf.org/en/Publications/CR/Issues/2025/06/23/Central-African-Republic-Third-and-Fourth-Review-Under-the-Extended-Credit-Facility-567911</t>
  </si>
  <si>
    <t>Chad</t>
  </si>
  <si>
    <t>https://www.imf.org/en/Publications/CR/Issues/2025/08/13/Chad-Request-for-a-Four-Year-Arrangement-Under-the-Extended-Credit-Facility-Press-Release-569629</t>
  </si>
  <si>
    <t>China</t>
  </si>
  <si>
    <t>https://www.imf.org/en/Publications/CR/Issues/2024/08/01/Peoples-Republic-of-China-2024-Article-IV-Consultation-Press-Release-Staff-Report-and-552803</t>
  </si>
  <si>
    <t>Colombia</t>
  </si>
  <si>
    <t>https://www.imf.org/en/Publications/CR/Issues/2025/09/29/Colombia-2025-Article-IV-Consultation-Press-Release-Staff-Report-and-Statement-by-the-570803</t>
  </si>
  <si>
    <t>Comoros</t>
  </si>
  <si>
    <t>https://www.imf.org/en/Publications/CR/Issues/2024/12/19/The-Union-of-the-Comoros-Third-Review-under-the-Extended-Credit-Facility-Arrangement-and-559754</t>
  </si>
  <si>
    <t>Congo, DR</t>
  </si>
  <si>
    <t>2002 set to average of surrounding years as high payments due to arrears clearance</t>
  </si>
  <si>
    <t>Congo, R</t>
  </si>
  <si>
    <t>1995 averaged to surrounding years due to high amount due to arrears clearance</t>
  </si>
  <si>
    <t>Costa Rica</t>
  </si>
  <si>
    <t>Cote d'Ivoire</t>
  </si>
  <si>
    <t>https://www.imf.org/en/Publications/CR/Issues/2025/07/28/Cte-dIvoire-Fourth-Reviews-Under-the-Extended-Arrangement-Under-the-Extended-Fund-Facility-569051</t>
  </si>
  <si>
    <t>Djibouti</t>
  </si>
  <si>
    <t>https://www.imf.org/en/Publications/CR/Issues/2025/09/22/Djibouti-2025-Article-IV-Consultation-Press-Release-and-Staff-Report-570614</t>
  </si>
  <si>
    <t>Dominica</t>
  </si>
  <si>
    <t>Dominican Republic</t>
  </si>
  <si>
    <t>https://www.imf.org/en/publications/cr/issues/2025/11/19/dominican-republic-2025-article-iv-consultation-press-release-staff-report-and-statement-571943</t>
  </si>
  <si>
    <t>Ecuador</t>
  </si>
  <si>
    <t>Attempt at external. As dollarised, IMF only give figures for local currency debt service. Have used the ratio between total debt service and external debt service in 2023 to calculate for other years</t>
  </si>
  <si>
    <t>Egypt</t>
  </si>
  <si>
    <t>El Salvador</t>
  </si>
  <si>
    <t>https://www.imf.org/en/Publications/CR/Issues/2025/07/15/El-Salvador-2025-Article-IV-Consultation-First-Review-Under-the-Extended-Fund-Facility-and-568621</t>
  </si>
  <si>
    <t>Equatorial Guinea</t>
  </si>
  <si>
    <t>https://www.imf.org/en/Publications/CR/Issues/2025/08/04/Republic-of-Equatorial-Guinea-Staff-Report-for-the-2025-Article-IV-Consultation-and-First-569270</t>
  </si>
  <si>
    <t>Eswatini</t>
  </si>
  <si>
    <t>https://www.imf.org/en/Publications/CR/Issues/2025/09/26/Kingdom-of-Eswatini-2025-Article-IV-Consultation-Press-Release-Staff-Report-and-Statement-570739</t>
  </si>
  <si>
    <t>Ethiopia</t>
  </si>
  <si>
    <t>Assumes debt restructuring implemented</t>
  </si>
  <si>
    <t>Fiji</t>
  </si>
  <si>
    <t>Gabon</t>
  </si>
  <si>
    <t>r</t>
  </si>
  <si>
    <t>https://www.imf.org/en/Publications/CR/Issues/2024/05/31/Gabon-2024-Article-IV-Consultation-Press-Release-Staff-Report-and-Statement-by-the-549681</t>
  </si>
  <si>
    <t>Gambia</t>
  </si>
  <si>
    <t>Georgia</t>
  </si>
  <si>
    <t>Ghana</t>
  </si>
  <si>
    <t>External</t>
  </si>
  <si>
    <t>Grenada</t>
  </si>
  <si>
    <t>https://www.imf.org/en/Publications/CR/Issues/2025/02/04/Grenada-2024-Article-IV-Consultation-Press-Release-Staff-Report-and-Statement-by-the-561583</t>
  </si>
  <si>
    <t>Guatemala</t>
  </si>
  <si>
    <t>Guinea</t>
  </si>
  <si>
    <t>https://www.imf.org/en/Publications/CR/Issues/2024/05/17/Guinea-2024-Article-IV-Consultation-and-Request-for-Disbursement-Under-the-Rapid-Credit-549110</t>
  </si>
  <si>
    <t>Guinea-Bissau</t>
  </si>
  <si>
    <t>Guyana</t>
  </si>
  <si>
    <t>https://www.imf.org/en/Publications/CR/Issues/2025/05/07/Guyana-2025-Article-IV-Consultation-Press-Release-Staff-Report-and-Statement-by-the-566712</t>
  </si>
  <si>
    <t>Haiti</t>
  </si>
  <si>
    <t>https://www.imf.org/en/Publications/CR/Issues/2024/12/10/Haiti-2024-Article-IV-Consultation-Press-Release-Staff-Report-and-Statement-by-the-559329</t>
  </si>
  <si>
    <t>Honduras</t>
  </si>
  <si>
    <t>India</t>
  </si>
  <si>
    <t>https://www.imf.org/en/publications/cr/issues/2025/11/25/india-2025-article-iv-consultation-press-release-staff-report-and-statement-by-the-572056</t>
  </si>
  <si>
    <t>Indonesia</t>
  </si>
  <si>
    <t>https://www.imf.org/en/Publications/CR/Issues/2024/08/07/Indonesia-2024-Article-IV-Consultation-Press-Release-Staff-Report-and-Statement-by-the-553165</t>
  </si>
  <si>
    <t>Iran</t>
  </si>
  <si>
    <t>No IMF data</t>
  </si>
  <si>
    <t>Iraq</t>
  </si>
  <si>
    <t>https://www.imf.org/en/Publications/CR/Issues/2025/07/11/Iraq-2025-Article-IV-Consultation-Press-Release-Staff-Report-and-Informational-Annex-568569</t>
  </si>
  <si>
    <t>Jamaica</t>
  </si>
  <si>
    <t>https://www.imf.org/en/Publications/CR/Issues/2025/06/25/Jamaica-2025-Article-IV-Consultation-Press-Release-and-Staff-Report-567997</t>
  </si>
  <si>
    <t>Jordan</t>
  </si>
  <si>
    <t>Kazakhstan</t>
  </si>
  <si>
    <t>https://www.imf.org/en/Publications/CR/Issues/2025/01/31/Republic-of-Kazakhstan-2024-Article-IV-Consultation-Press-Release-and-Staff-Report-561424</t>
  </si>
  <si>
    <t>Kenya</t>
  </si>
  <si>
    <t>https://www.imf.org/en/Publications/CR/Issues/2024/11/01/Kenya-Seventh-and-Eighth-Reviews-Under-the-Extended-Fund-Facility-and-Extended-Credit-556994</t>
  </si>
  <si>
    <t>Kiribati</t>
  </si>
  <si>
    <t>No data</t>
  </si>
  <si>
    <t>Kosovo</t>
  </si>
  <si>
    <t>Kyrgyz Republic</t>
  </si>
  <si>
    <t>Laos</t>
  </si>
  <si>
    <t>https://www.imf.org/en/Publications/CR/Issues/2024/11/08/Lao-People-s-Democratic-Republic-2024-Article-IV-Consultation-Press-Release-Staff-Report-557197</t>
  </si>
  <si>
    <t>Lebanon</t>
  </si>
  <si>
    <t>No recent IMF data</t>
  </si>
  <si>
    <t>Lesotho</t>
  </si>
  <si>
    <t>https://www.imf.org/en/Publications/CR/Issues/2025/09/17/Kingdom-of-Lesotho-2025-Article-IV-Consultation-Press-Release-and-Staff-Report-570457</t>
  </si>
  <si>
    <t>Liberia</t>
  </si>
  <si>
    <t>2007 and 2008 set to surrounding years as high due to HIPC arrears clearance</t>
  </si>
  <si>
    <t>Madagascar</t>
  </si>
  <si>
    <t>https://www.imf.org/en/Publications/CR/Issues/2025/03/21/Republic-of-Madagascar-Staff-Report-for-the-2024-Article-IV-Consultation-First-Review-Under-562961</t>
  </si>
  <si>
    <t>Malawi</t>
  </si>
  <si>
    <t>https://www.imf.org/en/Publications/CR/Issues/2025/08/06/Malawi-2025-Article-IV-Consultation-Press-Release-Staff-Report-and-Statement-by-the-569391</t>
  </si>
  <si>
    <t>Maldives</t>
  </si>
  <si>
    <t>https://www.imf.org/en/Publications/CR/Issues/2024/05/10/Maldives-2024-Article-IV-Consultation-Press-Release-Staff-Report-and-Statement-by-the-548770</t>
  </si>
  <si>
    <t>Mali</t>
  </si>
  <si>
    <t>https://www.imf.org/en/Publications/CR/Issues/2025/09/10/Mali-2025-Article-IV-Consultation-Press-Release-Staff-Report-and-Statement-by-the-Executive-570204</t>
  </si>
  <si>
    <t>Marshall Islands</t>
  </si>
  <si>
    <t>https://www.imf.org/en/publications/cr/issues/2025/12/04/republic-of-marshall-islands-2025-article-iv-consultation-press-release-staff-report-and-572270</t>
  </si>
  <si>
    <t>Mauritiania</t>
  </si>
  <si>
    <t>Mauritius</t>
  </si>
  <si>
    <t>https://www.imf.org/en/Publications/CR/Issues/2025/06/18/Mauritius-2025-Article-IV-Consultation-Press-Release-and-Staff-Report-567835</t>
  </si>
  <si>
    <t>Seems very low, but domestic currency debt service is very high. Cross check with World Bank</t>
  </si>
  <si>
    <t>Mexico</t>
  </si>
  <si>
    <t>https://www.imf.org/en/publications/cr/issues/2025/11/13/mexico-request-for-an-arrangement-under-the-flexible-credit-line-and-cancellation-of-the-571824</t>
  </si>
  <si>
    <t>Micronesia</t>
  </si>
  <si>
    <t>Moldova</t>
  </si>
  <si>
    <t>https://www.imf.org/en/Publications/CR/Issues/2024/12/19/Republic-of-Moldova-Sixth-Reviews-Under-the-Extended-Credit-Facility-and-Extended-Fund-559769</t>
  </si>
  <si>
    <t>Mongolia</t>
  </si>
  <si>
    <t>https://www.imf.org/en/Publications/CR/Issues/2025/09/15/Mongolia-2025-Article-IV-Consultation-Press-Release-Staff-Report-and-Statement-by-the-570413</t>
  </si>
  <si>
    <t>Montenegro</t>
  </si>
  <si>
    <t>https://www.imf.org/en/publications/cr/issues/2025/11/19/montenegro-2025-article-iv-consultation-press-release-and-staff-report-571935</t>
  </si>
  <si>
    <t>Morocco</t>
  </si>
  <si>
    <t>https://www.imf.org/en/publications/cr/issues/2026/03/30/morocco-2026-article-iv-consultation-and-review-under-the-flexible-credit-line-arrangement-575083</t>
  </si>
  <si>
    <t>Mozambique</t>
  </si>
  <si>
    <t>https://www.imf.org/en/Publications/CR/Issues/2024/07/12/Republic-of-Mozambique-2024-Article-IV-Consultation-Fourth-Review-Under-the-Three-Year-551839</t>
  </si>
  <si>
    <t>Myanmar</t>
  </si>
  <si>
    <t>Namibia</t>
  </si>
  <si>
    <t>Nepal</t>
  </si>
  <si>
    <t>Nicaragua</t>
  </si>
  <si>
    <t>https://www.imf.org/en/Publications/CR/Issues/2025/02/07/Nicaragua-2024-Article-IV-Consultation-Press-Release-Staff-Report-and-Statement-by-the-561751</t>
  </si>
  <si>
    <t>1991 averaged to surrounding years due to high amount due to arrears clearance</t>
  </si>
  <si>
    <t>Niger</t>
  </si>
  <si>
    <t>https://www.imf.org/en/publications/imf-staff-country-reports/issues/2026/03/31/niger-eighth-review-under-the-extended-credit-facility-arrangement-fourth-review-under-the-575098</t>
  </si>
  <si>
    <t>Nigeria</t>
  </si>
  <si>
    <t>https://www.imf.org/en/Publications/CR/Issues/2025/07/01/Nigeria-2025-Article-IV-Consultation-Press-Release-Staff-Report-and-Statement-by-the-568220</t>
  </si>
  <si>
    <t>North Macedonia</t>
  </si>
  <si>
    <t>Pakistan</t>
  </si>
  <si>
    <t>Panama</t>
  </si>
  <si>
    <t>https://www.imf.org/en/Publications/CR/Issues/2024/06/27/Panama-2024-Article-IV-Consultation-Press-Release-and-Staff-Report-551101</t>
  </si>
  <si>
    <t>Papua New Guinea</t>
  </si>
  <si>
    <t>https://www.imf.org/en/Publications/CR/Issues/2025/06/18/Papua-New-Guinea-2025-Article-IV-Consultation-Fourth-Reviews-Under-the-Extended-Arrangement-567819</t>
  </si>
  <si>
    <t>Paraguay</t>
  </si>
  <si>
    <t>Peru</t>
  </si>
  <si>
    <t>Philippines</t>
  </si>
  <si>
    <t>https://www.imf.org/en/publications/cr/issues/2025/12/12/philippines-2025-article-iv-consultation-press-release-staff-report-and-statement-by-the-572494</t>
  </si>
  <si>
    <t>Rwanda</t>
  </si>
  <si>
    <t>Samoa</t>
  </si>
  <si>
    <t>https://www.imf.org/en/Publications/CR/Issues/2025/01/31/Samoa-2024-Article-IV-Consultation-Press-Release-and-Staff-Report-561434</t>
  </si>
  <si>
    <t>Sao Tome and Principe</t>
  </si>
  <si>
    <t>https://www.imf.org/en/Publications/CR/Issues/2025/08/08/Democratic-Republic-of-So-Tom-and-Prncipe-2025-Article-IV-Consultation-First-Review-Under-569490</t>
  </si>
  <si>
    <t>Senegal</t>
  </si>
  <si>
    <t>Awaiting new figures</t>
  </si>
  <si>
    <t>Serbia</t>
  </si>
  <si>
    <t>Seychelles</t>
  </si>
  <si>
    <t>Sierra Leone</t>
  </si>
  <si>
    <t>https://www.imf.org/en/Publications/CR/Issues/2024/11/22/Sierra-Leone-2024-Article-IV-Consultation-and-Request-for-a-38-Month-Arrangement-Under-the-558772</t>
  </si>
  <si>
    <t>Solomon Islands</t>
  </si>
  <si>
    <t>https://www.imf.org/en/Publications/CR/Issues/2025/02/25/Solomon-Islands-2024-Article-IV-Consultation-Press-Release-Staff-Report-and-Statement-by-562652</t>
  </si>
  <si>
    <t>Somalia</t>
  </si>
  <si>
    <t>https://www.imf.org/en/Publications/CR/Issues/2025/07/16/Somalia-Third-Review-Under-the-Extended-Credit-Facility-and-Request-for-a-Modification-of-568635</t>
  </si>
  <si>
    <t>2020 set to surrounding years, arrears clearance during HIPC</t>
  </si>
  <si>
    <t>South Africa</t>
  </si>
  <si>
    <t>https://www.imf.org/en/Publications/CR/Issues/2025/01/30/South-Africa-2024-Article-IV-Consultation-Press-Release-Staff-Report-and-Statement-by-the-561414</t>
  </si>
  <si>
    <t>South Sudan</t>
  </si>
  <si>
    <t>https://www.imf.org/en/Publications/CR/Issues/2024/06/10/Republic-of-South-Sudan-2023-Article-IV-Consultation-and-First-and-Second-Reviews-under-the-550191</t>
  </si>
  <si>
    <t>Sri Lanka</t>
  </si>
  <si>
    <t>St Kitts and Nevis</t>
  </si>
  <si>
    <t>St Lucia</t>
  </si>
  <si>
    <t>https://www.imf.org/en/Publications/CR/Issues/2025/03/13/St-Lucia-2024-Article-IV-Consultation-Press-Release-Staff-Report-and-Statement-by-the-565180</t>
  </si>
  <si>
    <t>St Vincent and the Grenadines</t>
  </si>
  <si>
    <t xml:space="preserve">Sudan </t>
  </si>
  <si>
    <t>No recent data</t>
  </si>
  <si>
    <t>Suriname</t>
  </si>
  <si>
    <t>Tajikistan</t>
  </si>
  <si>
    <t>https://www.imf.org/en/Publications/CR/Issues/2025/07/08/Republic-of-Tajikistan-2025-Article-IV-Consultation-and-Second-Review-under-the-Policy-568379</t>
  </si>
  <si>
    <t>Tanzania</t>
  </si>
  <si>
    <t>https://www.imf.org/en/Publications/CR/Issues/2025/07/03/United-Republic-of-Tanzania-Staff-Report-for-the-2025-Article-IV-Consultation-Fifth-Review-568276</t>
  </si>
  <si>
    <t>Timor-Leste</t>
  </si>
  <si>
    <t>https://www.imf.org/en/Publications/CR/Issues/2025/09/25/Democratic-Republic-of-Timor-Leste-2025-Article-IV-Consultation-Press-Release-Staff-Report-570720</t>
  </si>
  <si>
    <t>Togo</t>
  </si>
  <si>
    <t>Tonga</t>
  </si>
  <si>
    <t>https://www.imf.org/en/publications/cr/issues/2025/11/07/tonga-2025-article-iv-consultation-press-release-and-staff-report-571692</t>
  </si>
  <si>
    <t>Trinidad and Tobago</t>
  </si>
  <si>
    <t>Tunisia</t>
  </si>
  <si>
    <t>Turkiye</t>
  </si>
  <si>
    <t>https://www.imf.org/en/Publications/CR/Issues/2024/10/11/Republic-of-Trkiye-2024-Article-IV-Consultation-Press-Release-Staff-Report-and-Statement-by-556139</t>
  </si>
  <si>
    <t>Turkmenistan</t>
  </si>
  <si>
    <t>Tuvalu</t>
  </si>
  <si>
    <t>https://www.imf.org/en/Publications/CR/Issues/2025/09/12/Tuvalu-2025-Article-IV-Consultation-Press-Release-Staff-Report-and-Statement-by-the-570252</t>
  </si>
  <si>
    <t>Uganda</t>
  </si>
  <si>
    <t>Ukraine</t>
  </si>
  <si>
    <t>Uruguay</t>
  </si>
  <si>
    <t>https://www.imf.org/en/Publications/CR/Issues/2025/10/30/Uruguay-2025-Article-IV-Consultation-Press-Release-Staff-Report-and-Statement-by-the-571423</t>
  </si>
  <si>
    <t>Uzbekistan</t>
  </si>
  <si>
    <t>Vanuatu</t>
  </si>
  <si>
    <t>https://www.imf.org/en/Publications/CR/Issues/2025/09/25/Vanuatu-2025-Article-IV-Consultation-Press-Release-and-Staff-Report-570700</t>
  </si>
  <si>
    <t>Venezuela</t>
  </si>
  <si>
    <t>Vietnam</t>
  </si>
  <si>
    <t>https://www.imf.org/en/Publications/CR/Issues/2025/10/03/Vietnam-2025-Article-IV-Consultation-Press-Release-Staff-Report-and-Statement-by-the-570895</t>
  </si>
  <si>
    <t>Yemen</t>
  </si>
  <si>
    <t>Zambia</t>
  </si>
  <si>
    <t>https://www.imf.org/en/publications/cr/issues/2026/01/31/zambia-sixth-review-under-the-extended-credit-facility-arrangement-request-for-a-waiver-of-573534?cid=em-COM-%5b02-2026%5d-Immediate-%5bEnglish%5d</t>
  </si>
  <si>
    <t>1991 and 1995 averaged to surrounding years due to high amount due to IMF and World Bank arrears clearance</t>
  </si>
  <si>
    <t>Zimbabwe</t>
  </si>
  <si>
    <t>https://www.imf.org/en/Publications/CR/Issues/2025/10/02/Zimbabwe-2025-Article-IV-Consultation-Press-Release-Staff-Report-and-Statement-by-the-570887</t>
  </si>
  <si>
    <t>Foreign currency debt service % GDP</t>
  </si>
  <si>
    <t>Goevrnment revenue % GDP</t>
  </si>
  <si>
    <t>Government revenue % GDP</t>
  </si>
  <si>
    <t>The Bahamas</t>
  </si>
  <si>
    <t>Local currency debt service</t>
  </si>
  <si>
    <t>Local currency debt service as % government revenue</t>
  </si>
  <si>
    <t>External debt service</t>
  </si>
  <si>
    <t>Percentage of debt service external</t>
  </si>
  <si>
    <t>External debt service US$ million</t>
  </si>
  <si>
    <t>GDP US$ million</t>
  </si>
  <si>
    <t>Country</t>
  </si>
  <si>
    <t>Income category</t>
  </si>
  <si>
    <t>SIDS</t>
  </si>
  <si>
    <t>Mean</t>
  </si>
  <si>
    <t>Median</t>
  </si>
  <si>
    <t>Low</t>
  </si>
  <si>
    <t>Upper middle</t>
  </si>
  <si>
    <t>Lower middle</t>
  </si>
  <si>
    <t>Antigua and Barbuda</t>
  </si>
  <si>
    <t>High</t>
  </si>
  <si>
    <t>DR Congo</t>
  </si>
  <si>
    <t>R Congo</t>
  </si>
  <si>
    <t>Mauritania</t>
  </si>
  <si>
    <t>Sudan</t>
  </si>
  <si>
    <t>https://www.imf.org/en/publications/cr/issues/2026/04/03/cameroon-2026-article-iv-consultation-press-release-staff-report-and-statement-by-the-575214</t>
  </si>
  <si>
    <t>https://www.imf.org/-/media/files/publications/cr/2026/english/1cogea2026001-source-pdf.pdf</t>
  </si>
  <si>
    <t>https://www.imf.org/-/media/files/publications/cr/2026/english/1yemea2026001-source-pdf.pdf</t>
  </si>
  <si>
    <t>https://www.imf.org/en/publications/cr/issues/2026/04/02/republic-of-kosovo-2026-article-iv-consultation-press-release-staff-report-and-statement-575164</t>
  </si>
  <si>
    <t>IMF data higher payments</t>
  </si>
  <si>
    <t>https://www.imf.org/-/media/files/publications/cr/2025/english/1zmbea2025001-source-pdf.pdf</t>
  </si>
  <si>
    <t>Upside treatment scenario from 2025 as 2026 version incorrect</t>
  </si>
  <si>
    <t>Zambia total payments</t>
  </si>
  <si>
    <t>Government revenue % of GDP</t>
  </si>
  <si>
    <t>GDP $ million</t>
  </si>
  <si>
    <t>Debt service $ million</t>
  </si>
  <si>
    <t>GDP kwacha billion</t>
  </si>
  <si>
    <t>Debt service kwacha billion</t>
  </si>
  <si>
    <t>https://www.imf.org/-/media/files/publications/cr/2026/english/1ecuea2026001-source-pdf.pdf</t>
  </si>
  <si>
    <t>Average 2024-2027</t>
  </si>
  <si>
    <t>Moderate</t>
  </si>
  <si>
    <t>CAR</t>
  </si>
  <si>
    <t>In debt distress</t>
  </si>
  <si>
    <t>DRC</t>
  </si>
  <si>
    <t>Eritrea</t>
  </si>
  <si>
    <t>Kyrgyz Rep</t>
  </si>
  <si>
    <t>Lao PDR</t>
  </si>
  <si>
    <t>Timor Leste</t>
  </si>
  <si>
    <t>N/A</t>
  </si>
  <si>
    <t>https://www.imf.org/en/publications/cr/issues/2026/04/30/benin-seventh-reviews-under-the-extended-fund-facility-and-the-extended-credit-facility-575747</t>
  </si>
  <si>
    <t>Billions of kwanza</t>
  </si>
  <si>
    <t>Inflation</t>
  </si>
  <si>
    <t>Expenditure</t>
  </si>
  <si>
    <t xml:space="preserve">Interest IMF report </t>
  </si>
  <si>
    <t>Public spending</t>
  </si>
  <si>
    <t>Deflator</t>
  </si>
  <si>
    <t>Public spending in 2015 prices</t>
  </si>
  <si>
    <t>Population</t>
  </si>
  <si>
    <t>Public spending in 2015 prices per person</t>
  </si>
  <si>
    <t>Index</t>
  </si>
  <si>
    <t>Social expenditures (education, health, social protection, housing and community services)</t>
  </si>
  <si>
    <t>IMF country documents</t>
  </si>
  <si>
    <t>Social expenditures in 2015 prices, per person</t>
  </si>
  <si>
    <t>Education</t>
  </si>
  <si>
    <t>https://www.minfin.gov.ao/materias-de-realce/proposta-oge</t>
  </si>
  <si>
    <t>https://www.minfin.gov.ao/materias-de-realce/oge-passados</t>
  </si>
  <si>
    <t>Health</t>
  </si>
  <si>
    <t>Education real terms per person</t>
  </si>
  <si>
    <t>Health real terms per person</t>
  </si>
  <si>
    <t>Education index</t>
  </si>
  <si>
    <t>Health index</t>
  </si>
  <si>
    <t>Bahamas</t>
  </si>
  <si>
    <t>Education capital</t>
  </si>
  <si>
    <t>Education total</t>
  </si>
  <si>
    <t>Public health recurrent</t>
  </si>
  <si>
    <t>Health total</t>
  </si>
  <si>
    <t>Billions of rupees</t>
  </si>
  <si>
    <t>Population growth rate</t>
  </si>
  <si>
    <t>Education current</t>
  </si>
  <si>
    <t>https://www.treasury.gov.lk/web/detailed-budget-estimates-2026</t>
  </si>
  <si>
    <t>And previous editions https://www.treasury.gov.lk/web/budget-estimates/section/budget%20estimates%202024</t>
  </si>
  <si>
    <t>Health current</t>
  </si>
  <si>
    <t>And previous editions</t>
  </si>
  <si>
    <t>Health capital</t>
  </si>
  <si>
    <t>Billions of KIP</t>
  </si>
  <si>
    <t>Expenditure % GDP</t>
  </si>
  <si>
    <t>Interest % GDP</t>
  </si>
  <si>
    <t>GDP, billions of kip</t>
  </si>
  <si>
    <t>Health recurrent</t>
  </si>
  <si>
    <t>Health spending (billions of kipp)</t>
  </si>
  <si>
    <t>https://www.mof.gov.la/storage/document/1750666888_5_%E0%BA%87%E0%BA%BB%E0%BA%9A%E0%BA%9B%E0%BA%B0%E0%BA%A1%E0%BA%B2%E0%BA%99%E0%BB%81%E0%BA%AB%E0%BB%88%E0%BA%87%E0%BA%A5%E0%BA%B1%E0%BA%94%20(%E0%BA%A1%E0%BA%B5%E0%BB%80%E0%BA%87%E0%BA%B4%E0%BA%99%E0%BA%A5%E0%BA%BB%E0%BA%87%E0%BA%97%E0%BA%B6%E0%BA%99%20%E0%BA%9B%E0%BA%B5%202025)%20%E0%BA%AA%E0%BA%B0%E0%BA%9A%E0%BA%B1%E0%BA%9A%E0%BA%9E%E0%BA%B2%E0%BA%AA%E0%BA%B2%E0%BA%A5%E0%BA%B2%E0%BA%A7%20%E0%BB%81%E0%BA%A5%E0%BA%B0%20%E0%BA%AD%E0%BA%B1%E0%BA%87%E0%BA%81%E0%BA%B4%E0%BA%94.pdf</t>
  </si>
  <si>
    <t>https://www.mof.gov.la/storage/document/2%20State%20Budget%20Revenue%20Plan%20for%20the%20Fiscal%20Year%202024.pdf</t>
  </si>
  <si>
    <t>https://www.mof.gov.la/storage/document/1744104885_5_state%20budget%20implementation%20year%202023%20English.pdf</t>
  </si>
  <si>
    <t>https://www.mof.gov.la/storage/document/13%20State%20Budget%20Implementation%202021%20(Unofficial%20translation).pdf</t>
  </si>
  <si>
    <t>https://www.mof.gov.la/storage/document/52%20State%20Budget%20Plan%20For%20The%20Fiscal%20Year%202020.pdf</t>
  </si>
  <si>
    <t>Education recurrent</t>
  </si>
  <si>
    <t>Education spending (billions of kipp)</t>
  </si>
  <si>
    <t>Billions of Egyptian pounds</t>
  </si>
  <si>
    <t>Health and education spending as share ot total expenditures</t>
  </si>
  <si>
    <t>In Egyptian pounds</t>
  </si>
  <si>
    <t>In real terms</t>
  </si>
  <si>
    <t xml:space="preserve">https://www.madamasr.com/en/2025/07/04/news/u/new-fiscal-year-new-slides-of-the-pie/ </t>
  </si>
  <si>
    <t>Public sector development program</t>
  </si>
  <si>
    <t>https://www.imf.org/en/Publications/CR/Issues/2024/10/10/Pakistan-2024-Article-IV-Consultation-and-Request-for-an-Extended-Arrangement-under-the-556152</t>
  </si>
  <si>
    <t>Public sector development program in 2015 prices, per person</t>
  </si>
  <si>
    <t>Health spending</t>
  </si>
  <si>
    <t>Education spending</t>
  </si>
  <si>
    <t>millions of dinars</t>
  </si>
  <si>
    <t>https://www.imf.org/en/Publications/CR/Issues/2021/02/26/Tunisia-2020-Article-IV-Consultation-Press-Release-Staff-Report-and-Statement-by-the-50128</t>
  </si>
  <si>
    <t>MISSING</t>
  </si>
  <si>
    <t>https://www.cabri-sbo.org/en/documents/finance-law-12</t>
  </si>
  <si>
    <t>https://jibaya.tn/wp-content/uploads/2024/02/Decret-loi2022_79_compressed.pdf</t>
  </si>
  <si>
    <t>https://jibaya.tn/docs/decret-loi-n-2021-21-du-28-decembre-2021-portant-loi-de-finances-pour-lannee-2022/</t>
  </si>
  <si>
    <t>Billions of CFA Francs</t>
  </si>
  <si>
    <t>Billions of CFA</t>
  </si>
  <si>
    <t>Social security benefits</t>
  </si>
  <si>
    <t>Social security benefits in 2015 prices, per person</t>
  </si>
  <si>
    <t>https://www.cabri-sbo.org/en/documents/draft-finance-law-for-the-state-budget-for-the-year-2025</t>
  </si>
  <si>
    <t>https://budget.gouv.ci/doc/loi/LOI%20DE%20FINANCES%20INITIALE%202019.pdf</t>
  </si>
  <si>
    <t>https://www.dgbf.ci/wp-content/uploads/2024/03/Loi-de-Finances-Portant-Budget-de-lEtat-pour-lannee-2024.pdf</t>
  </si>
  <si>
    <t>https://budget.gouv.ci/doc/loi/0-PROJET%20DE%20LOI%20DE%20FINANCES%202022-compress__.pdf</t>
  </si>
  <si>
    <t>https://www.sipri.org/sites/default/files/2022-09/20201223_mof-ivo_budget_2021.pdf</t>
  </si>
  <si>
    <t>Real terms per person</t>
  </si>
  <si>
    <t>https://www.cabri-sbo.org/en/documents/draft-finance-law-2025</t>
  </si>
  <si>
    <t>http://sunubudget.sn/wp-content/uploads/2023/10/www.budget.gouv_.sn_projet_de_loi_de_finances_pour_l_annee_2024_2023-10-18_15-03.pdf</t>
  </si>
  <si>
    <t>Billions of shillings</t>
  </si>
  <si>
    <t>Health spending actual, billions of shillings https://www.imf.org/en/Publications/CR/Issues/2024/11/01/Kenya-Seventh-and-Eighth-Reviews-Under-the-Extended-Fund-Facility-and-Extended-Credit-556994</t>
  </si>
  <si>
    <t>Health spening in 2015 prices</t>
  </si>
  <si>
    <t>Health spending in 2015 prices per person</t>
  </si>
  <si>
    <t>Change in health</t>
  </si>
  <si>
    <t>Education spending actual, billions of shillings https://www.imf.org/en/Publications/CR/Issues/2024/11/01/Kenya-Seventh-and-Eighth-Reviews-Under-the-Extended-Fund-Facility-and-Extended-Credit-556994</t>
  </si>
  <si>
    <t>Education spending in 2015 prices</t>
  </si>
  <si>
    <t>Education spending in 2015 prices per person</t>
  </si>
  <si>
    <t>Change in education</t>
  </si>
  <si>
    <t>Medical services recurrent</t>
  </si>
  <si>
    <t>https://www.cabri-sbo.org/uploads/bia/Kenya_2025_Approval_External_EnactedBudget_NationalTreasury_EACCOMESAIGAD_English_d81697.pdf</t>
  </si>
  <si>
    <t>Medical services development</t>
  </si>
  <si>
    <t>https://www.treasury.go.ke/sites/default/files/Budget%20Books/Recurrent-Vol.-1_0.pdf</t>
  </si>
  <si>
    <t>Public health development</t>
  </si>
  <si>
    <t>Department for health recurrent</t>
  </si>
  <si>
    <t>https://www.parliament.go.ke/sites/default/files/2025-05/Dev%20Vol.%202%201091-1091_0.pdf</t>
  </si>
  <si>
    <t>Department fo health development</t>
  </si>
  <si>
    <t>Total</t>
  </si>
  <si>
    <t>Total per person real terms</t>
  </si>
  <si>
    <t>Education development</t>
  </si>
  <si>
    <t>Teachers service commission recurrent</t>
  </si>
  <si>
    <t>Millions of birr</t>
  </si>
  <si>
    <t>https://www.imf.org/en/Publications/CR/Issues/2024/11/04/The-Federal-Democratic-Republic-of-Ethiopia-First-Review-Under-the-Extended-Credit-Facility-557019</t>
  </si>
  <si>
    <t>https://www.imf.org/en/Publications/CR/Issues/2020/01/28/The-Federal-Democratic-Republic-of-Ethiopia-2019-Article-IV-Consultation-and-Requests-for-48987</t>
  </si>
  <si>
    <t xml:space="preserve">Poverty reducing expenditure </t>
  </si>
  <si>
    <t>Total real terms per person</t>
  </si>
  <si>
    <t>Billions of MRU</t>
  </si>
  <si>
    <t>https://www.cabri-sbo.org/uploads/bia/Mauritania_2025_Approval_External_BudgetProposal_MinistryOfEconomyAndFinance_UMACEN-SAD_French_4552ef.pdf</t>
  </si>
  <si>
    <t>https://finances.gov.mr/sites/default/files/2023-11/PLFI%202024%20A4%20FR.pdf</t>
  </si>
  <si>
    <t>https://tresor.mr/wp-content/uploads/2024/04/PLFI-2023-FR-P-3.pdf</t>
  </si>
  <si>
    <t>https://www.finances.gov.mr/sites/default/files/2022-11/LFI%20_2022FR-v2.pdf</t>
  </si>
  <si>
    <t>CFAF Billion</t>
  </si>
  <si>
    <t>https://www.imf.org/en/Publications/CR/Issues/2024/02/20/Cameroon-2023-Article-IV-Consultation-Fifth-Reviews-Under-the-Extended-Credit-Facility-and-544962</t>
  </si>
  <si>
    <t>https://www.imf.org/en/Publications/CR/Issues/2022/03/11/Cameroon-2021-Article-IV-Consultation-and-First-Reviews-Under-the-Extended-Credit-Facility-514974</t>
  </si>
  <si>
    <t>https://www.imf.org/en/Publications/CR/Issues/2018/07/23/Cameroon-2018-Article-IV-Consultation-Second-Review-Under-the-Extended-Credit-Facility-46113</t>
  </si>
  <si>
    <t>https://www.imf.org/en/Publications/CR/Issues/2016/12/31/Cameroon-2015-Article-IV-Consultation-Press-Release-Staff-Report-and-Statement-by-the-43433</t>
  </si>
  <si>
    <t>https://www.imf.org/en/Publications/CR/Issues/2024/07/19/Cameroon-Sixth-Reviews-Under-the-Extended-Credit-Facility-and-the-Extended-Fund-Facility-552168?cid=em-COM-123-48770</t>
  </si>
  <si>
    <t>https://www.dgb.cm/wp-content/uploads/2023/12/MINFI-BUDGET-CITOYEN-2024_CLASSIC_Anglais_311223.pdf</t>
  </si>
  <si>
    <t>https://rfp.cm/wp-content/uploads/2025/01/MINFI%E2%80%A2BUDGET-CITOYEN-2025-Tout-public-Version-Anglaise-311224.pdf</t>
  </si>
  <si>
    <t>https://www.cabri-sbo.org/en/documents/finance-law-of-the-republic-of-cameroon-for-the-2022-financial-year</t>
  </si>
  <si>
    <t>https://nkafu.org/wp-content/uploads/2019/03/Report-on-Cameroon-2019-Budget_final3.pdf</t>
  </si>
  <si>
    <t>Millions of ngultrum</t>
  </si>
  <si>
    <t>https://www.imf.org/en/Publications/CR/Issues/2022/05/24/Bhutan-2022-Article-IV-Consultation-Press-Release-Staff-Report-and-Statement-by-the-518275</t>
  </si>
  <si>
    <t>https://www.imf.org/en/Publications/CR/Issues/2024/09/19/Bhutan-2024-Article-IV-Consultation-Press-Release-Staff-Report-and-Statement-by-the-555108?cid=em-COM-123-49007</t>
  </si>
  <si>
    <t>Nominal GDP, millions of ngultrum</t>
  </si>
  <si>
    <t>Millions of dinars</t>
  </si>
  <si>
    <t>Ministry of Health</t>
  </si>
  <si>
    <t>https://gbd.gov.jo/en/releases/law-min/</t>
  </si>
  <si>
    <t>Ministry of Education</t>
  </si>
  <si>
    <t>Ministry of health</t>
  </si>
  <si>
    <t>Education and human resources</t>
  </si>
  <si>
    <t>Congo, Republic</t>
  </si>
  <si>
    <t>Billions CFA Franc</t>
  </si>
  <si>
    <t>https://www.cabri-sbo.org/en/documents/finance-law-for-the-year-2024-4</t>
  </si>
  <si>
    <t>https://www.finances.gouv.cg/sites/default/files/documents/LOI%20DE%20FINANCES_2026.pdf</t>
  </si>
  <si>
    <t>https://www.finances.gouv.cg/sites/default/files/documents/Loi%20de%20finances%202025%20%281%29.pdf</t>
  </si>
  <si>
    <t>https://gouvernement.cg/wp-content/uploads/2023/01/LF-2023.pdf</t>
  </si>
  <si>
    <t>https://www.droit-afrique.com/uploads/Congo-LF-2022.pdf</t>
  </si>
  <si>
    <t>https://www.finances.gouv.cg/sites/default/files/documents/PROJET%20LOI%20DE%20FINANCES%20POUR%20L%27ANNEE%202021.pdf</t>
  </si>
  <si>
    <t>https://www.finances.gouv.cg/sites/default/files/documents/Loi%20n%C2%B0%2040-2018%20du%2028%20%20d%C3%A9cembre%202018%20portant%20loi%20de%20finances%20pour%20l%27ann%C3%A9e%202019.pdf</t>
  </si>
  <si>
    <t>IMF programme began 2023</t>
  </si>
  <si>
    <t>https://www.mef.gw/publicacoes/orcamento-geral-do-estado/proposta-oge22/viewdocument/140</t>
  </si>
  <si>
    <t>https://www.mef.gw/publicacoes/orcamento-geral-do-estado?filter_order=tbl.created_time&amp;filter_order_Dir=DESC&amp;start=0</t>
  </si>
  <si>
    <t>Billions of kwacha</t>
  </si>
  <si>
    <t xml:space="preserve">Expenditure IMF report </t>
  </si>
  <si>
    <t>Public spending in local currency current prices, not including interest</t>
  </si>
  <si>
    <t>https://www.finance.gov.mw/index.php/resources/budget-statements</t>
  </si>
  <si>
    <t>Helath real terms per person</t>
  </si>
  <si>
    <t>https://www.cabri-sbo.org/uploads/bia/Malawi_2024_Approval_External_AdjustedBudgetProposal_MinistryOfFinance_SADCCOMESA_English_2eda23.pdf</t>
  </si>
  <si>
    <t>https://malawilii.org/akn/mw/act/2022/8/eng@2022-03-31/source</t>
  </si>
  <si>
    <t>https://www.finance.gov.mw/documents/uploads/2025-02/Draft%202019-2020%20Financial%20Statement.pdf</t>
  </si>
  <si>
    <t>Trillions of shilling</t>
  </si>
  <si>
    <t>GHS millions</t>
  </si>
  <si>
    <t>https://mofep.gov.gh/publications/budget-statements/2022</t>
  </si>
  <si>
    <t>Millions of kwacha</t>
  </si>
  <si>
    <t>https://www.parliament.gov.zm/sites/default/files/images/publication_docs/2025%20BUDGET%20SPEECH%20%20FINAL.pdf</t>
  </si>
  <si>
    <t>https://www.mofnp.gov.zm/?wpdmpro=2026-national-budget</t>
  </si>
  <si>
    <t>millions of kina</t>
  </si>
  <si>
    <t>https://www.imf.org/en/Publications/CR/Issues/2024/12/17/Papua-New-Guinea-Third-Reviews-under-Extended-Arrangement-under-the-Extended-Fund-Facility-559651</t>
  </si>
  <si>
    <t>https://www.imf.org/en/Publications/CR/Issues/2022/09/20/Papua-New-Guinea-2022-Article-IV-and-the-Staff-Monitored-Program-Press-Release-Staff-Report-523626</t>
  </si>
  <si>
    <t>https://www.imf.org/en/Publications/CR/Issues/2020/04/06/Papua-New-Guinea-2019-Article-IV-Consultation-and-Request-for-Staff-Monitored-Program-Press-49307</t>
  </si>
  <si>
    <t>https://www.imf.org/en/Publications/CR/Issues/2018/12/03/Papua-New-Guinea-2018-Article-IV-Consultation-Press-Release-Staff-Report-and-Statement-by-46432</t>
  </si>
  <si>
    <t>Billions of CFAF</t>
  </si>
  <si>
    <t>https://www.cabri-sbo.org/uploads/bia/Chad_2025_Approval_External_EnactedBudget_Institution_ECCASCEN-SAD_French_8c0b93.pdf</t>
  </si>
  <si>
    <t xml:space="preserve">Education real per person </t>
  </si>
  <si>
    <t>https://www.cabri-sbo.org/uploads/bia/Chad_2024_Approval_External_EnactedBudget_Institution_ECCASCEN-SAD_French_68000d.pdf</t>
  </si>
  <si>
    <t>https://finances.gouv.td/index.php/publications/budget-general-de-l-etat</t>
  </si>
  <si>
    <t>Health real per person</t>
  </si>
  <si>
    <t>Billions of dirhams</t>
  </si>
  <si>
    <t>Billions meticais</t>
  </si>
  <si>
    <t>Billions of Leone</t>
  </si>
  <si>
    <t>Millions local currency</t>
  </si>
  <si>
    <t>https://www.imf.org/en/Publications/CR/Issues/2024/01/18/The-Gambia-2023-Article-IV-Consultation-and-Request-for-an-Arrangement-Under-the-Extended-543899</t>
  </si>
  <si>
    <t>https://www.imf.org/en/Publications/CR/Issues/2021/12/10/The-Gambia-Article-IV-Consultation-Third-Review-under-the-Extended-Credit-Facility-510911</t>
  </si>
  <si>
    <t>https://www.imf.org/en/Publications/CR/Issues/2024/07/12/The-Gambia-First-Review-Under-the-Extended-Credit-Facility-Arrangement-Request-for-551819?cid=em-COM-123-48724</t>
  </si>
  <si>
    <t>https://www.imf.org/en/Publications/CR/Issues/2025/01/14/The-Gambia-Second-Review-Under-the-Extended-Credit-Facility-Arrangement-Requests-for-A-560881</t>
  </si>
  <si>
    <t>https://mofea.gov.gm/budget/</t>
  </si>
  <si>
    <t>https://mofea.gov.gm/wp-content/uploads/2024/10/End-2022-Expenditure-Report-Jan-Dec.pdf</t>
  </si>
  <si>
    <t>Billions of naira, consolidated government operations</t>
  </si>
  <si>
    <t>Interest (only available for federal government)</t>
  </si>
  <si>
    <t xml:space="preserve">Interest </t>
  </si>
  <si>
    <t>Millions of lempiras</t>
  </si>
  <si>
    <t>GDP, millions lempiras</t>
  </si>
  <si>
    <t>Interest</t>
  </si>
  <si>
    <t>Billions CFA</t>
  </si>
  <si>
    <t>Millions of cordobas</t>
  </si>
  <si>
    <t>Cash payments for operating expenditures</t>
  </si>
  <si>
    <t>Billions of Ariary</t>
  </si>
  <si>
    <t>https://www.imf.org/en/Publications/CR/Issues/2016/12/31/Republic-of-Madagascar-Staff-Report-for-the-2014-Article-IV-Consultation-42675</t>
  </si>
  <si>
    <t>https://www.imf.org/en/Publications/CR/Issues/2024/07/10/Republic-of-Madagascar-Request-for-an-Arrangement-Under-the-Extended-Credit-Facility-and-551634</t>
  </si>
  <si>
    <t>Billions of taka</t>
  </si>
  <si>
    <t>Bs million</t>
  </si>
  <si>
    <t>GDP Bs million</t>
  </si>
  <si>
    <t>Billions of Guinean Francs</t>
  </si>
  <si>
    <t>Billions Rwandan francs</t>
  </si>
  <si>
    <t>Millions Comorian francs</t>
  </si>
  <si>
    <t>Millions of somoni</t>
  </si>
  <si>
    <t>CFAF billion</t>
  </si>
  <si>
    <t>https://www.imf.org/en/Publications/CR/Issues/2024/06/28/Central-African-Republic-Second-Review-Under-the-Extended-Credit-Facility-Requests-for-a-551196</t>
  </si>
  <si>
    <t>https://www.imf.org/en/Publications/CR/Issues/2023/05/02/Central-African-Republic-2023-Article-IV-Consultation-and-request-for-a-38-month-533019</t>
  </si>
  <si>
    <t>https://www.imf.org/en/Publications/CR/Issues/2021/02/01/Central-African-Republic-First-and-Second-Reviews-Under-the-Extended-Credit-Facility-50054</t>
  </si>
  <si>
    <t>https://www.imf.org/en/Publications/CR/Issues/2019/07/09/Central-African-Republic-Sixth-Review-Under-the-Extended-Credit-Facility-Arrangement-47096</t>
  </si>
  <si>
    <t>https://www.imf.org/en/Publications/CR/Issues/2018/12/28/Central-African-Republic-2018-Article-IV-Consultation-Fifth-Review-under-the-Extended-Credit-46500</t>
  </si>
  <si>
    <t>https://www.imf.org/en/Publications/CR/Issues/2017/12/27/Central-African-Republic-Third-Review-under-the-Extended-Credit-Facility-Arrangement-45527</t>
  </si>
  <si>
    <t>Billions CFAF</t>
  </si>
  <si>
    <t>Billions of Sum</t>
  </si>
  <si>
    <t>billions of pesos</t>
  </si>
  <si>
    <t>GDP</t>
  </si>
  <si>
    <t>Emalangeni millions</t>
  </si>
  <si>
    <t>Millions soms</t>
  </si>
  <si>
    <t>LSL Millions</t>
  </si>
  <si>
    <t>Recurrent expenditure</t>
  </si>
  <si>
    <t>Viet Nam</t>
  </si>
  <si>
    <t>trillions of dong</t>
  </si>
  <si>
    <t>millions new dobra</t>
  </si>
  <si>
    <t>CFAF billions</t>
  </si>
  <si>
    <t>BIF billion</t>
  </si>
  <si>
    <t>https://www.imf.org/en/Publications/CR/Issues/2023/07/21/Burundi-Request-for-a-38-Month-Arrangement-under-the-Extended-Credit-Facility-Press-Release-536810</t>
  </si>
  <si>
    <t>https://www.imf.org/en/Publications/CR/Issues/2022/07/29/Burundi-2022-Article-IV-Consultation-Press-Release-Staff-Report-and-Statement-by-the-521554</t>
  </si>
  <si>
    <t>Billions CDF</t>
  </si>
  <si>
    <t>millions of vatu</t>
  </si>
  <si>
    <t>millions of gourdes</t>
  </si>
  <si>
    <t>Billions rupees</t>
  </si>
  <si>
    <t>millions us dollars</t>
  </si>
  <si>
    <t>billions of rupees</t>
  </si>
  <si>
    <t>Nominal GDP, billions of rupees</t>
  </si>
  <si>
    <t>Expenditure, % GDP</t>
  </si>
  <si>
    <t>Interest, % GDP</t>
  </si>
  <si>
    <t>millions Solomon Islands dollars</t>
  </si>
  <si>
    <t>https://www.imf.org/en/Publications/CR/Issues/2023/05/11/Solomon-Islands-2023-Article-IV-Consultation-Press-Release-and-Staff-Report-533278</t>
  </si>
  <si>
    <t>https://www.imf.org/en/Publications/CR/Issues/2022/01/21/Solomon-Islands-2021-Article-IV-Consultation-Press-Release-Staff-Report-and-Statement-by-512119</t>
  </si>
  <si>
    <t>millions US dollars</t>
  </si>
  <si>
    <t>https://www.imf.org/en/Publications/CR/Issues/2024/02/27/Democratic-Republic-of-Timor-Leste-2023-Article-IV-Consultation-Press-Release-Staff-Report-545474</t>
  </si>
  <si>
    <t>https://www.imf.org/en/Publications/CR/Issues/2021/07/14/Timor-Leste-2021-Article-IV-Consultation-Press-Release-Staff-Report-and-Statement-by-the-462155</t>
  </si>
  <si>
    <t>https://www.imf.org/en/Publications/CR/Issues/2024/12/17/Democratic-Republic-of-Timor-Leste-2024-Article-IV-Consultation-Press-Release-Staff-Report-559641?cid=em-COM-123-49468</t>
  </si>
  <si>
    <t>millions of Australian dollars</t>
  </si>
  <si>
    <t>https://www.imf.org/en/Publications/CR/Issues/2024/05/09/Kiribati-2024-Article-IV-Consultation-Press-Release-Staff-Report-and-Statement-by-the-548731</t>
  </si>
  <si>
    <t>https://www.imf.org/en/Publications/CR/Issues/2023/09/15/Kiribati-2023-Article-IV-Consultation-Press-Release-and-Staff-Report-539167</t>
  </si>
  <si>
    <t>Others</t>
  </si>
  <si>
    <t>UK</t>
  </si>
  <si>
    <t>GDP, £ billion</t>
  </si>
  <si>
    <t>Public spending not including interest</t>
  </si>
  <si>
    <t>All items CPI</t>
  </si>
  <si>
    <t>Change 2019-2025</t>
  </si>
  <si>
    <t>DATASET</t>
  </si>
  <si>
    <t>SERIES_CODE</t>
  </si>
  <si>
    <t>OBS_MEASURE</t>
  </si>
  <si>
    <t>COUNTRY</t>
  </si>
  <si>
    <t>INDICATOR</t>
  </si>
  <si>
    <t>FREQUENCY</t>
  </si>
  <si>
    <t>SCALE</t>
  </si>
  <si>
    <t>IMF.RES:WEO(9.0.0)</t>
  </si>
  <si>
    <t>OBS_VALUE</t>
  </si>
  <si>
    <t>Annual</t>
  </si>
  <si>
    <t>Units</t>
  </si>
  <si>
    <t>Australia</t>
  </si>
  <si>
    <t>Austria</t>
  </si>
  <si>
    <t>Canada</t>
  </si>
  <si>
    <t>Chile</t>
  </si>
  <si>
    <t>Comoros, Union of the</t>
  </si>
  <si>
    <t>Congo, Republic of</t>
  </si>
  <si>
    <t>Cyprus</t>
  </si>
  <si>
    <t>Czech Republic</t>
  </si>
  <si>
    <t>Denmark</t>
  </si>
  <si>
    <t>Egypt, Arab Republic of</t>
  </si>
  <si>
    <t>Ethiopia, The Federal Democratic Republic of</t>
  </si>
  <si>
    <t>Finland</t>
  </si>
  <si>
    <t>France</t>
  </si>
  <si>
    <t>Gambia, The</t>
  </si>
  <si>
    <t>Germany</t>
  </si>
  <si>
    <t>Greece</t>
  </si>
  <si>
    <t>Hungary</t>
  </si>
  <si>
    <t>Iceland</t>
  </si>
  <si>
    <t>Ireland</t>
  </si>
  <si>
    <t>Italy</t>
  </si>
  <si>
    <t>Japan</t>
  </si>
  <si>
    <t>Kuwait</t>
  </si>
  <si>
    <t>Lao People's Democratic Republic</t>
  </si>
  <si>
    <t>Luxembourg</t>
  </si>
  <si>
    <t>Malaysia</t>
  </si>
  <si>
    <t>Malta</t>
  </si>
  <si>
    <t>Mozambique, Republic of</t>
  </si>
  <si>
    <t>New Zealand</t>
  </si>
  <si>
    <t>Norway</t>
  </si>
  <si>
    <t>Oman</t>
  </si>
  <si>
    <t>Portugal</t>
  </si>
  <si>
    <t>Qatar</t>
  </si>
  <si>
    <t>Romania</t>
  </si>
  <si>
    <t>São Tomé and Príncipe, Democratic Republic of</t>
  </si>
  <si>
    <t>Saudi Arabia</t>
  </si>
  <si>
    <t>Singapore</t>
  </si>
  <si>
    <t>Spain</t>
  </si>
  <si>
    <t>Sweden</t>
  </si>
  <si>
    <t>Switzerland</t>
  </si>
  <si>
    <t>Tajikistan, Republic of</t>
  </si>
  <si>
    <t>Thailand</t>
  </si>
  <si>
    <t>United Arab Emirates</t>
  </si>
  <si>
    <t>United Kingdom</t>
  </si>
  <si>
    <t>United States</t>
  </si>
  <si>
    <t>https://www.mef.gov.mz/index.php/publicacoes/politicas/plano-economico-e-social-e-orcamento-do-estado-pesoe/pesoe-2025/2247-pesoe-2025/file</t>
  </si>
  <si>
    <t>https://www.mef.gov.mz/index.php/publicacoes/politicas/plano-economico-e-social-e-orcamento-do-estado-pesoe/pesoe-2022/1837-bdpesoe-2022/file</t>
  </si>
  <si>
    <t>https://www.unicef.org/mozambique/media/2751/file/budget_brief_2019_-_education.pdf</t>
  </si>
  <si>
    <t>https://www.unicef.org/mozambique/media/2761/file/Budget_Brief_2019_-_Health.pdf</t>
  </si>
  <si>
    <t>https://finances.gouv.ne/index.php/lois-de-finances/file/1226-josp-lf-2025-1-cahier</t>
  </si>
  <si>
    <t>https://finances.gouv.ne/index.php/lois-de-finances/file/1314-2025-josp-25-lfi-2026-1er-cahier</t>
  </si>
  <si>
    <t>Education real terms per perosn</t>
  </si>
  <si>
    <t>https://finances.gouv.ne/index.php/lois-de-finances/file/1014-lf-2023-1er-cahier</t>
  </si>
  <si>
    <t>https://mofea.gov.gm/wp-content/uploads/2025/04/2025-Approved-Budget-Citizens-Version.pdf</t>
  </si>
  <si>
    <t>https://www.elibrary.imf.org/view/journals/002/2026/090/002.2026.issue-090-en.xml?cid=575880-com-dsp-crossref</t>
  </si>
  <si>
    <t>millions of US dollars</t>
  </si>
  <si>
    <t>Korea</t>
  </si>
  <si>
    <t>Croatia</t>
  </si>
  <si>
    <t>Netherlands</t>
  </si>
  <si>
    <t>Revenue</t>
  </si>
  <si>
    <t>Estonia</t>
  </si>
  <si>
    <t>Latvia</t>
  </si>
  <si>
    <t>Lithuania</t>
  </si>
  <si>
    <t>Poland</t>
  </si>
  <si>
    <t>Slovakia</t>
  </si>
  <si>
    <t>Slovenia</t>
  </si>
  <si>
    <t>Health % of revenue</t>
  </si>
  <si>
    <t>Education % of revenue</t>
  </si>
  <si>
    <t>2025 TAKEN FROM NATIONAL BUDGET DOCUMENTS BECAUSE IMF OLD</t>
  </si>
  <si>
    <t>Health % revenue</t>
  </si>
  <si>
    <t>Education % revenue</t>
  </si>
  <si>
    <t>2025 from national budgets as IMF data so old</t>
  </si>
  <si>
    <t>https://www.imf.org/en/publications/cr/issues/2026/05/07/st-575691</t>
  </si>
  <si>
    <t>Assessment at end of the year</t>
  </si>
  <si>
    <t>RC</t>
  </si>
  <si>
    <t>The Gambia</t>
  </si>
  <si>
    <t>Per cent high or in debt distress</t>
  </si>
  <si>
    <t>Andorra</t>
  </si>
  <si>
    <t xml:space="preserve">Belgium </t>
  </si>
  <si>
    <t>Bosnia &amp; Herzegovina</t>
  </si>
  <si>
    <t xml:space="preserve">Israel </t>
  </si>
  <si>
    <t>Palau</t>
  </si>
  <si>
    <t>https://www.imf.org/en/publications/cr/issues/2026/05/08/angola-2026-article-iv-consultation-press-release-staff-report-and-statement-by-the-575947</t>
  </si>
  <si>
    <t>Revenue % GDP</t>
  </si>
  <si>
    <t>Revenue £ billion</t>
  </si>
  <si>
    <t>Health Spending</t>
  </si>
  <si>
    <t>https://assets.publishing.service.gov.uk/media/6929b367b3b9afff34e9621c/Final_print_HMT_Budget_2025_TEXT_PRINT_NEW.pdf</t>
  </si>
  <si>
    <t>https://assets.publishing.service.gov.uk/media/672b98bb40f7da695c921c61/Autumn_Budget_2024_Print.pdf</t>
  </si>
  <si>
    <t>https://researchbriefings.files.parliament.uk/documents/SN01078/SN01078.pdf</t>
  </si>
  <si>
    <t>Health share of total expenditure</t>
  </si>
  <si>
    <t>Education share of total expenditure</t>
  </si>
  <si>
    <t>https://www.imf.org/-/media/files/publications/cr/2025/english/1htiea2025003-source-pdf.pdf</t>
  </si>
  <si>
    <t>https://www.imf.org/-/media/files/publications/cr/2024/english/1htiea2024002-print-pdf.pdf</t>
  </si>
  <si>
    <t>Helath, education and agriculture spending</t>
  </si>
  <si>
    <t>Ratio of health in health, education and agriculture spending</t>
  </si>
  <si>
    <t>Ratio of education in health, education and agriculture spending</t>
  </si>
  <si>
    <t>Health spending real terms per person</t>
  </si>
  <si>
    <t>Education spending real terms per person</t>
  </si>
  <si>
    <t>https://www.imf.org/en/publications/cr/issues/2026/05/12/antigua-and-barbuda-2026-article-iv-consultation-press-release-staff-report-and-statement-576012</t>
  </si>
  <si>
    <t>Change 2018-2025</t>
  </si>
  <si>
    <t>https://www.treasury.gov.pg/budget/annual-budgets/2025-annual-budget/</t>
  </si>
  <si>
    <t>https://mof.gov.sl/documents/fy2025-budget-estimates-summary-report/</t>
  </si>
  <si>
    <t>Change 2022-2025</t>
  </si>
  <si>
    <t>https://www.imf.org/en/publications/cr/issues/2026/05/13/liberia-third-review-under-the-extended-credit-facility-arrangement-and-request-for-an-576039</t>
  </si>
  <si>
    <t>https://www.imf.org/en/publications/cr/issues/2026/05/14/pakistan-third-review-under-the-extended-arrangement-under-the-extended-fund-facility-and-576098</t>
  </si>
  <si>
    <t>https://www.imf.org/en/publications/cr/issues/2026/05/14/kiribati-2026-article-iv-consultation-press-release-staff-report-and-statement-by-the-576088?cid=em-COM-%5b05-2026%5d-Immediate-%5bEnglish%5d</t>
  </si>
  <si>
    <t>https://www.imf.org/en/publications/cr/issues/2026/05/22/argentina-2026-article-iv-consultation-second-review-under-the-extended-arrangement-under-576253</t>
  </si>
  <si>
    <t>https://www.imf.org/-/media/files/publications/cr/2026/english/1azeea2026001.pdf</t>
  </si>
  <si>
    <t>https://www.imf.org/-/media/files/publications/cr/2026/english/1lkaea2026001.pdf</t>
  </si>
  <si>
    <t>https://www.imf.org/-/media/files/publications/cr/2026/english/1perea2026001.pdf</t>
  </si>
  <si>
    <t>https://www.imf.org/-/media/files/publications/cr/2026/english/1criea2026001.pdf</t>
  </si>
  <si>
    <t>https://www.imf.org/-/media/files/publications/cr/2026/english/1dmaea2026001.pdf</t>
  </si>
  <si>
    <t>Pakistan Economic Survey 2024-25</t>
  </si>
  <si>
    <t>https://www.geo.tv/latest/608443-pakistans-health-spending-reaches-rs925bn-amid-10-annual-surge</t>
  </si>
  <si>
    <t>IMF doc Nov 24, WEO Apr 26</t>
  </si>
  <si>
    <t>IMF doc Aug 25, WEO Apr 26</t>
  </si>
  <si>
    <t>IMF doc Apr 26, WEO Apr 26</t>
  </si>
  <si>
    <t>IMF doc Feb 26, WEO Apr 26</t>
  </si>
  <si>
    <t>https://www.imf.org/-/media/files/publications/cr/2026/english/1nplea2026002.pdf</t>
  </si>
  <si>
    <t>IMF doc Jun 26, WEO Apr 26</t>
  </si>
  <si>
    <t>https://finances.gouv.tg/wp-content/uploads/files/2019/02%20-%20F%C3%A9vrier/BUDGET%20DEPENSES%202019%20.pdf</t>
  </si>
  <si>
    <t>https://finances.gouv.tg/wp-content/uploads/files/2020/03%20-%20Mars/Budget_citoyen_TOGO_2020_31-50.pdf</t>
  </si>
  <si>
    <t>https://finance.gov.to/node/903</t>
  </si>
  <si>
    <r>
      <t xml:space="preserve">In 2019, health spending comprised </t>
    </r>
    <r>
      <rPr>
        <b/>
        <sz val="11"/>
        <color theme="1"/>
        <rFont val="Aptos Narrow"/>
        <family val="2"/>
        <scheme val="minor"/>
      </rPr>
      <t>6.5% of total government expenditure</t>
    </r>
    <r>
      <rPr>
        <sz val="11"/>
        <color theme="1"/>
        <rFont val="Aptos Narrow"/>
        <family val="2"/>
        <scheme val="minor"/>
      </rPr>
      <t xml:space="preserve">. </t>
    </r>
    <r>
      <rPr>
        <i/>
        <sz val="11"/>
        <color theme="1"/>
        <rFont val="Aptos Narrow"/>
        <family val="2"/>
        <scheme val="minor"/>
      </rPr>
      <t>(Source: IMF Staff Country Report, 2024</t>
    </r>
  </si>
  <si>
    <r>
      <t xml:space="preserve">Education spending comprised </t>
    </r>
    <r>
      <rPr>
        <b/>
        <sz val="11"/>
        <color theme="1"/>
        <rFont val="Aptos Narrow"/>
        <family val="2"/>
        <scheme val="minor"/>
      </rPr>
      <t>16.9% of total government expenditure</t>
    </r>
    <r>
      <rPr>
        <sz val="11"/>
        <color theme="1"/>
        <rFont val="Aptos Narrow"/>
        <family val="2"/>
        <scheme val="minor"/>
      </rPr>
      <t xml:space="preserve"> in 2019. </t>
    </r>
    <r>
      <rPr>
        <i/>
        <sz val="11"/>
        <color theme="1"/>
        <rFont val="Aptos Narrow"/>
        <family val="2"/>
        <scheme val="minor"/>
      </rPr>
      <t>(Source: IMF Staff Country Report, 2024)</t>
    </r>
  </si>
  <si>
    <t>https://budget.finance.go.ug/sites/default/files/National%20Budget%20docs/The%20Citizen%27s%20Guide%20to%20the%20Budget%20FY%202025-26.pdf</t>
  </si>
  <si>
    <t>https://www.owc.go.ug/documents/The%20National%20Budget/Budget_highlights_UG_2019.pdf</t>
  </si>
  <si>
    <t>https://budgetoffice.gov.ng/index.php/2026-appropriation-bill</t>
  </si>
  <si>
    <t>https://budgetoffice.gov.ng/index.php/2025-appropriation-bill</t>
  </si>
  <si>
    <t>https://placng.org/i/wp-content/uploads/2019/12/2019-Appropriation-Act.pdf</t>
  </si>
  <si>
    <t>IMF doc Jan 26, WEO Apr 26</t>
  </si>
  <si>
    <t>https://www.cabri-sbo.org/en/documents/public-expenditure-estimates-development-votes-volume-vi</t>
  </si>
  <si>
    <t>Revenue (billions)</t>
  </si>
  <si>
    <t>https://www.imf.org/-/media/files/publications/cr/2026/english/1namea2026001.pdf</t>
  </si>
  <si>
    <t>https://www.imf.org/-/media/files/publications/cr/2026/english/1pngea2026001.pdf</t>
  </si>
  <si>
    <t>No</t>
  </si>
  <si>
    <t>Average 2025-2035</t>
  </si>
  <si>
    <t>Change 2022-2026</t>
  </si>
  <si>
    <t>https://www.imf.org/-/media/files/publications/cr/2026/english/1gnbea2026002.pdf</t>
  </si>
  <si>
    <t>Jun 26 WEO Apr 26</t>
  </si>
  <si>
    <t>https://www.imf.org/-/media/files/publications/cr/2026/english/1srbea2026001.pdf</t>
  </si>
  <si>
    <t>https://www.imf.org/-/media/files/publications/cr/2026/english/1rwaea2026001.pdf</t>
  </si>
  <si>
    <t>External public debt service $ million</t>
  </si>
  <si>
    <t>Government revenue $ million</t>
  </si>
  <si>
    <t>https://www.imf.org/-/media/files/publications/cr/2026/english/1surea2026002.pdf</t>
  </si>
  <si>
    <t>https://www.imf.org/-/media/files/publications/cr/2026/english/1geoea2026001.pdf</t>
  </si>
  <si>
    <t>https://www.imf.org/en/publications/cr/issues/2026/06/05/republic-of-north-macedonia-2026-article-iv-consultation-press-release-staff-report-and-576624</t>
  </si>
  <si>
    <t>https://www.imf.org/-/media/files/publications/cr/2026/english/1fjiea2026001.pdf</t>
  </si>
  <si>
    <t>https://www.imf.org/-/media/files/publications/cr/2026/english/1ttoea2026001.pdf</t>
  </si>
  <si>
    <t>https://www.imf.org/-/media/files/publications/cr/2026/english/1sycea2026001.pdf</t>
  </si>
  <si>
    <t>External debt service average 2020-2025</t>
  </si>
  <si>
    <t>Average 2020-2025</t>
  </si>
  <si>
    <t>Health spending (Index 2019 = 100)</t>
  </si>
  <si>
    <t>Education spending (Index 2019 = 100)</t>
  </si>
  <si>
    <t>Government spending not including interest (Index 2019 = 100)</t>
  </si>
  <si>
    <t>2019 = World Bank says total health spending 4245 in 2019, with 36.9% by the government https://documents1.worldbank.org/curated/en/099032024044285233/pdf/P1759061dbdd8609419da51d7c71054c5ab.pdf</t>
  </si>
  <si>
    <t>2019 = UNESCO UIS figure for % of gov expenditure</t>
  </si>
  <si>
    <t>Education % of government expenditure from UIS</t>
  </si>
  <si>
    <t>Apr 26, WEO Apr 26</t>
  </si>
  <si>
    <t>GDP domestic currency</t>
  </si>
  <si>
    <t>2025 = half way between 2025 and 2026, IMF and WB figures don't make sense</t>
  </si>
  <si>
    <t>https://www.imf.org/-/media/files/publications/cr/2026/english/1ethea2026001-source-pdf.pdf</t>
  </si>
  <si>
    <t>Data from IMF. 2019 data only has poverty reducing expenditure, so put health and education as same percentage change from 2020 as poverty reducing expenditure</t>
  </si>
  <si>
    <t>Education % gov expnditure</t>
  </si>
  <si>
    <t>UNESCO UIS</t>
  </si>
  <si>
    <t>Education UIS</t>
  </si>
  <si>
    <t>Helath index</t>
  </si>
  <si>
    <t>Citizens budget</t>
  </si>
  <si>
    <t>https://www.mof.go.tz/uploads/documents/en-1646131519-CITIZENS%20BUDGET%202019-20%20(English)-%202nd%20draft_compressed.pdf</t>
  </si>
  <si>
    <t>Education Index</t>
  </si>
  <si>
    <t>Public spending in 2026 prices per person</t>
  </si>
  <si>
    <t>Public spending in 2026 prices per person £ sterling</t>
  </si>
  <si>
    <t>Education real terms per person 2026 prices</t>
  </si>
  <si>
    <t>Education real terms per person 2026 prices £ sterling</t>
  </si>
  <si>
    <t>https://www.imf.org/-/media/files/publications/cr/2026/english/1bdiea2026001.pdf</t>
  </si>
  <si>
    <t>https://www.imf.org/-/media/files/publications/cr/2026/english/1jorea2026001.pdf</t>
  </si>
  <si>
    <t>Jun 26, WEO Apr 26</t>
  </si>
  <si>
    <t>https://www.imf.org/-/media/files/publications/cr/2026/english/1uzbea2026001.pdf</t>
  </si>
  <si>
    <t>IMF risk rating</t>
  </si>
  <si>
    <t>Index health</t>
  </si>
  <si>
    <t>Index education</t>
  </si>
  <si>
    <t>https://www.treasury.gov.pg/budget/budget-outcomes/</t>
  </si>
  <si>
    <t>CHECK IF OUTCOMES 2025 HAS BEEN PUBLISHED AS 2025 DATA PLANNED</t>
  </si>
  <si>
    <t>IMF Mar 26, WEO Apr 26</t>
  </si>
  <si>
    <t>https://www.imf.org/-/media/files/publications/cr/2026/english/1mrtea2026002.pdf</t>
  </si>
  <si>
    <t>Jun 26, WEO APR 26</t>
  </si>
  <si>
    <t>https://www.imf.org/-/media/files/publications/cr/2026/english/1hndea2026001.pdf</t>
  </si>
  <si>
    <t>https://www.imf.org/-/media/files/publications/cr/2026/english/1kgzea2026001.pdf</t>
  </si>
  <si>
    <t>https://www.imf.org/-/media/files/publications/cr/2026/english/1slbea2026001.pdf</t>
  </si>
  <si>
    <t>IMF doc Jul 26, WEO Apr 26</t>
  </si>
  <si>
    <t>https://www.imf.org/-/media/files/publications/cr/2026/english/1civea2026002.pdf</t>
  </si>
  <si>
    <t>Jul 26, WEO Apr 26</t>
  </si>
  <si>
    <t>https://www.imf.org/-/media/files/publications/cr/2026/english/1ethea2026002.pdf</t>
  </si>
  <si>
    <t>Average 2026-2030</t>
  </si>
  <si>
    <t>https://www.imf.org/-/media/files/publications/cr/2026/english/1gmbea2026001.pdf</t>
  </si>
  <si>
    <t>NEITHER TIM OR AI COULD FIND</t>
  </si>
  <si>
    <t>01/06/2025, WEO Apr 26</t>
  </si>
  <si>
    <t>https://www.finances.gouv.cf/finances/les-lois-de-finances-ldf</t>
  </si>
  <si>
    <t>Public external debt service $ billion</t>
  </si>
  <si>
    <t>GDP $ WEO</t>
  </si>
  <si>
    <t>External debt service % revenue</t>
  </si>
  <si>
    <t>Public external debt AMT $ billion</t>
  </si>
  <si>
    <t>Public external debt INT $ billion</t>
  </si>
  <si>
    <t>GDP $ billion WEO</t>
  </si>
  <si>
    <t>External debt service % government revenue</t>
  </si>
  <si>
    <t>https://www.imf.org/-/media/files/publications/cr/2026/english/1vctea2026001.pdf</t>
  </si>
  <si>
    <t>https://www.imf.org/-/media/files/publications/cr/2026/english/1ukrea2026002.pdf</t>
  </si>
  <si>
    <t>https://www.imf.org/-/media/files/publications/cr/2026/english/1tgoea2026001.pdf</t>
  </si>
  <si>
    <t>https://www.imf.org/-/media/files/publications/cr/2026/english/1braea2026001.pdf</t>
  </si>
  <si>
    <t>IMF Feb 26, WEO Apr 26</t>
  </si>
  <si>
    <t>https://budget.finance.go.ug/sites/default/files/National%20Budget%20docs/CITIZEN%E2%80%99S%20GUIDE%20TO%20THE%20BUDGET%20FOR%20FY%202024_25.pdf</t>
  </si>
  <si>
    <t>IMF Aug 25, WEO Apr 26</t>
  </si>
  <si>
    <t>Must be change of methodology</t>
  </si>
  <si>
    <t>Education spending as % of expenditure, IMF via UIS</t>
  </si>
  <si>
    <t>Education using UIS data</t>
  </si>
  <si>
    <t>https://www.imf.org/-/media/files/publications/cr/2026/english/1bfaea2026002.pdf</t>
  </si>
  <si>
    <t>IMF Jul 26, WEO Apr 26</t>
  </si>
  <si>
    <t>https://www.tsc.gob.hn/biblioteca/index.php/varios/1392-presupuesto-general-de-ingresos-y-egresos-de-la-republica-y-sus-disposiciones-generales-ejercicio-fiscal-2025</t>
  </si>
  <si>
    <t>https://sanemnet.org/wp-content/uploads/2024/06/PPT_BUDGET_2024_08062024_final.pdf</t>
  </si>
  <si>
    <t>Health % of expenditure</t>
  </si>
  <si>
    <t>Education % of expenditure</t>
  </si>
  <si>
    <t>IMF Jun 25, WEO Apr 26</t>
  </si>
  <si>
    <t>https://diputados.gob.bo/noticias/el-55-del-presupuesto-general-del-estado-2025-es-destinado-a-salud-y-educacion/</t>
  </si>
  <si>
    <t>https://www.imf.org/-/media/files/publications/cr/2026/english/1bihea2026001.pdf</t>
  </si>
  <si>
    <t>PRGT / CF eligible</t>
  </si>
  <si>
    <t>Yes</t>
  </si>
  <si>
    <t xml:space="preserve">UNICEF budget briefs </t>
  </si>
  <si>
    <t>https://www.unicef.org/rwanda/media/6511/file/UNICEF_Rwanda_Budget_Briefs_2024_2025_Health.pdf.pdf</t>
  </si>
  <si>
    <t>IMF Jan 26, WEO Apr 26</t>
  </si>
  <si>
    <t>Education spending as % of total spending</t>
  </si>
  <si>
    <t>Health spending as % of total spending</t>
  </si>
  <si>
    <t>https://www.expedienteabierto.org/wp-content/uploads/2024/04/PGR-2024-.pdf</t>
  </si>
  <si>
    <t>IMF Jul 25, WEO Apr 26</t>
  </si>
  <si>
    <t>https://www.mef.gov.mg/assets/file/echos/21714.pdf</t>
  </si>
  <si>
    <t>https://www.scribd.com/document/698015390/BDC-LFI-2023</t>
  </si>
  <si>
    <t>IMF Jun 26, WEO Apr 26</t>
  </si>
  <si>
    <t>https://api.mf.uz/media/document_files/Citizens_Budjet_for_2024.pdf</t>
  </si>
  <si>
    <t>https://open.unicef.org/download-pdf?country-name=Rep+of+Uzbekistan&amp;year=2025</t>
  </si>
  <si>
    <t>And previous state budget laws</t>
  </si>
  <si>
    <t>SPENDING ALL IN USD BUT INFLATION EXTREMELY HIGH SO NOT CONFIDENT CAN USE</t>
  </si>
  <si>
    <t>LACK OF FIGURES</t>
  </si>
  <si>
    <t>IMF May 24, WEO Apr 26</t>
  </si>
  <si>
    <t>https://www.cabri-sbo.org/uploads/bia/Guinea_2025_Approval_External_EnactedBudget_Institution_ECOWASCEN-SAD_French_1dc191.pdf</t>
  </si>
  <si>
    <t>https://mbudget.gov.gn/wp-content/uploads/loi-de-finances-2024.pdf</t>
  </si>
  <si>
    <t>And previous loi de finances</t>
  </si>
  <si>
    <t xml:space="preserve">Health real terms per person </t>
  </si>
  <si>
    <t>NOT RECENT ENOUGH DATA</t>
  </si>
  <si>
    <t>Loi de finances</t>
  </si>
  <si>
    <t>https://budget.gouv.ml/sites/default/files/Loi%20de%20finances%20initiale%202025_c.pdf</t>
  </si>
  <si>
    <t>Average 2019-2025</t>
  </si>
  <si>
    <t>National Statistical Committee of the Kyrgyz Republic</t>
  </si>
  <si>
    <t>Data for 2019 and 2020 is an old classification for health spending, so projected back in line with overall spending changes</t>
  </si>
  <si>
    <t>https://www.cabri-sbo.org/uploads/bia/Comoros_2025_Approval_External_EnactedBudget_Institution_COMESASADCCEN-SAD_French_d79889.pdf</t>
  </si>
  <si>
    <t>Loi de Finances</t>
  </si>
  <si>
    <t>IMF Sep 25, WEO Apr 26</t>
  </si>
  <si>
    <t>https://www.cabri-sbo.org/uploads/bia/Lesotho_2025_Approval_External_EnactedBudget_Institution_SADC_English_de30fd.pdf</t>
  </si>
  <si>
    <t>IMF Dec 25, WEO Apr 26</t>
  </si>
  <si>
    <t>https://www.imf.org/-/media/files/publications/cr/2026/english/1ghaea2026001.pdf</t>
  </si>
  <si>
    <t>https://www.imf.org/-/media/files/publications/cr/2026/english/1gtmea2026001.pdf</t>
  </si>
  <si>
    <t>IMF Aug 26, WEO Apr 26</t>
  </si>
  <si>
    <t>https://www.imf.org/-/media/files/publications/cr/2026/english/1ugaea2026002.pdf</t>
  </si>
  <si>
    <t>https://www.imf.org/-/media/files/publications/cr/2026/english/1egyea2026002.pdf</t>
  </si>
  <si>
    <t>IMF May 26, WEO Apr 26</t>
  </si>
  <si>
    <t>WEO INFLATION DATA HIGH AND IN 'ZIMBABWE GOLD' BUT EXPENDITURE DATA ON USD</t>
  </si>
  <si>
    <t>IMF Nov 25, WEO Apr 26</t>
  </si>
  <si>
    <t>LACK OF DATA, INFLATION TOO HIGH TO PRODUCE RELIABLE FIGURES</t>
  </si>
  <si>
    <t>NO RECENT DATA</t>
  </si>
  <si>
    <t>https://mof.gov.bt/wp-content/uploads/2025/05/Budget-English-2025-26.pdf</t>
  </si>
  <si>
    <t>https://mof.gov.bt/wp-content/uploads/2025/04/Budget-Report-at-A-Glance-FY-2024-2025.pdf</t>
  </si>
  <si>
    <t>https://www.economiayfinanzas.gob.bo/viceministerios/vpcf/presupuesto-ciudadano</t>
  </si>
  <si>
    <t>Millions Namibian dollars</t>
  </si>
  <si>
    <t>https://namibia.un.org/sites/default/files/2025-07/Namibia%20-%20Budget%20%284%29_FINAL.pdf</t>
  </si>
  <si>
    <t>https://ijg.net/research/wp-content/uploads/IJG-Budget-Review-202324.pdf</t>
  </si>
  <si>
    <t>https://ijg.net/research/wp-content/uploads/IJG-Budget-Review-202122.pdf</t>
  </si>
  <si>
    <t>https://www.dbm.gov.ph/wp-content/uploads/Our%20Budget/2025/FY-2025-Budget-at-a-Glance.pdf</t>
  </si>
  <si>
    <t>https://www.dbm.gov.ph/wp-content/uploads/Our%20Budget/2023/2023-Budget-at-a-Glance-Proposed.pdf</t>
  </si>
  <si>
    <t>https://www.gov.sz/images/FinanceDocuments/Budget-Estimates-2024-25-Final-Print-Version.pdf</t>
  </si>
  <si>
    <t>https://drive.google.com/file/d/1m37mvEk8FbPBTztq5HVjqca3UoJ6St4N/view</t>
  </si>
  <si>
    <t>IMF Oct 25, WEO Apr 26</t>
  </si>
  <si>
    <t>GDP, trillions of dong</t>
  </si>
  <si>
    <t>Expenditure % of GDP</t>
  </si>
  <si>
    <t>https://phongkhtc.ntu.edu.vn/tin-tuc/buc-tranh-ngan-sach-giao-duc-qua-nhung-con-so?utm</t>
  </si>
  <si>
    <t>Health % of government expenditure</t>
  </si>
  <si>
    <t>WHO/World Bank data. Only available until 2023, but national data can't be used as does not include local government spending which is most health spending. Therefore just kept 2024 and 2025 at same percentage of expenditure as 2023.</t>
  </si>
  <si>
    <t>https://www.cabri-sbo.org/uploads/bia/Lesotho_2023_Approval_External_CitizensBudget_MinistryOfFinance_SADC_English_3e2cd1.pdf</t>
  </si>
  <si>
    <t>https://www.gov.ls/wp-content/uploads/2021/02/Final-Budget-Estimates-2021-22-002.pdf</t>
  </si>
  <si>
    <t>https://www.cabri-sbo.org/uploads/bia/Lesotho_2020_Approval_External_EnactedBudget_MinistryOfFinance_SADC_English_9ca99b.pdf</t>
  </si>
  <si>
    <t>https://budget.gouv.cd/budget-anterieurs/?utm_source=chatgpt.com</t>
  </si>
  <si>
    <t>https://fliphtml5.com/kxwcq/fmxs/RDP_Report_Final/?utm_source=chatgpt.com</t>
  </si>
  <si>
    <t>https://fliphtml5.com/kxwcq/pmms/Analyse_Report_Final/?utm_source=chatgpt.com</t>
  </si>
  <si>
    <t>https://www.finances.gov.bf/forum/detail-actualites?cHash=95097bac2e9fbe0c00ec739bbe684a46&amp;tx_news_pi1%5Baction%5D=detail&amp;tx_news_pi1%5Bcontroller%5D=News&amp;tx_news_pi1%5Bnews%5D=1940&amp;utm_source=chatgpt.com</t>
  </si>
  <si>
    <t>https://www.africa-press.net/burkina-faso/economie/projet-de-budget-de-letat-2024-le-regard-citoyen-de-la-societe-civile?utm_source=chatgpt.com</t>
  </si>
  <si>
    <t>https://parliament.gov.vu/images/Bills%20for%202024%20Second%20ordinary/Bill%20for%20the%20Appropriation%202025%20Act%20No%20of%202024.pdf</t>
  </si>
  <si>
    <t>https://doft.gov.vu/index.php/treasury/budget-appropriation</t>
  </si>
  <si>
    <t>https://www.unicef.org/burundi/media/6831/file/5-ENG_sante%CC%81_BudgetBrief%202024-25.pdf.pdf?utm_source=chatgpt.com</t>
  </si>
  <si>
    <t>https://www.unicef.org/burundi/media/6826/file/4-ENG_education_BudgetBrief%202024-25.pdf.pdf?utm_source=chatgpt.com</t>
  </si>
  <si>
    <t>https://ministerio.financas.st/phocadownload/Orcamento/oge/A-2025/Aprovado/lei%20oge2025.pdf?utm</t>
  </si>
  <si>
    <t>Figures originally from https://mof.gov.np/public/uploads/document/file/Budget%20Speech%202019_20201118044510.pdf?utm_source=chatgpt.com and similar sources but couldn't access Nepal gov website so via chatgpt</t>
  </si>
  <si>
    <t>https://www.indiabudget.gov.in/economicsurvey/doc/echapter.pdf?src_trk=em67fc85eabd8609.31916767497909476&amp;utm_</t>
  </si>
  <si>
    <t>https://somalipublicagenda.org/wp-content/uploads/2025/06/SPA_Governance_Briefs_34_2025_ENGLISH1.pdf?utm and previous issues</t>
  </si>
  <si>
    <t>https://www.laohamutuk.org/econ/OGE19/18OGE19.htm?utm</t>
  </si>
  <si>
    <t>https://www.laohamutuk.org/econ/OGE20/graphics/OJEPie2020Oct2020en.png</t>
  </si>
  <si>
    <t>https://www.laohamutuk.org/econ/OGE21/graphics/OJEPie2021Jan21en.png</t>
  </si>
  <si>
    <t>https://www.laohamutuk.org/econ/OGE22/graphs/OJEPie2022Oct2021en.png</t>
  </si>
  <si>
    <t>https://www.laohamutuk.org/econ/OJE23/graphics/221024OJEPie2023en.png</t>
  </si>
  <si>
    <t>https://www.laohamutuk.org/econ/OGE24/graphics/231211OJE2024sectorPrelimEn.png</t>
  </si>
  <si>
    <t>https://www.laohamutuk.org/econ/OGE25/graphics/2412OJE2025sectorEn.png</t>
  </si>
  <si>
    <t xml:space="preserve">Health </t>
  </si>
  <si>
    <t>https://solomons.gov.sb/wp-content/uploads/2020/10/2019-Final-Budget-Outcome.pdf</t>
  </si>
  <si>
    <t>Health development</t>
  </si>
  <si>
    <t>https://solomons.gov.sb/wp-content/uploads/2025/01/2025-APPROVED-RECURRENT-ESTIMATES.pdf</t>
  </si>
  <si>
    <t>https://solomons.gov.sb/wp-content/uploads/2025/01/2025-APPROVED-DEVELOPMENT-ESTIMATES.pdf</t>
  </si>
  <si>
    <t>https://solomons.gov.sb/wp-content/uploads/2024/01/2024-Approved-Recurrent-Estimates-FINAL.pdf</t>
  </si>
  <si>
    <t>https://solomons.gov.sb/ministry-of-finance-and-treasury/budget-documents/</t>
  </si>
  <si>
    <t>https://mfed.gov.ki/sites/default/files/2025-06/HVP%202025%20Budget%20Speech%20English.pdf?utm</t>
  </si>
  <si>
    <t>IMF APR 26, WEO Apr 26</t>
  </si>
  <si>
    <t>Education World Bank budget briefs</t>
  </si>
  <si>
    <t>https://documents1.worldbank.org/curated/en/099051324024515514/pdf/P178853129eae80411971f126ba2970b920.pdf?utm_source=chatgpt.com</t>
  </si>
  <si>
    <t>Education real terms</t>
  </si>
  <si>
    <t>High and in debt distress</t>
  </si>
  <si>
    <t>Number of countries</t>
  </si>
  <si>
    <t>All countries</t>
  </si>
  <si>
    <t>In debt distress and high over 15% revenue</t>
  </si>
  <si>
    <t>Remaining high, and moderate over 15%</t>
  </si>
  <si>
    <t>Moderate under 15%, and low</t>
  </si>
  <si>
    <t>https://www.imf.org/-/media/files/publications/cr/2026/english/1pryea2026002.pdf</t>
  </si>
  <si>
    <t>Graphs</t>
  </si>
  <si>
    <t>All countries median spending</t>
  </si>
  <si>
    <t>Overall</t>
  </si>
  <si>
    <t>Overall public spending median</t>
  </si>
  <si>
    <t>In debt distress and high risk</t>
  </si>
  <si>
    <t>Moderate risk</t>
  </si>
  <si>
    <t>Low risk</t>
  </si>
  <si>
    <t>Education public spending median</t>
  </si>
  <si>
    <t>Health public spending median</t>
  </si>
  <si>
    <t>Growth in public spending needed to meet the SDGs</t>
  </si>
  <si>
    <t>Growth needed</t>
  </si>
  <si>
    <t>Expenditure $ billion</t>
  </si>
  <si>
    <t>AGO.GGX_NGDP.A</t>
  </si>
  <si>
    <t>Expenditure, General government, Percent of GDP</t>
  </si>
  <si>
    <t>AGO.NGDPD.A</t>
  </si>
  <si>
    <t>Gross domestic product (GDP), Current prices, US dollar</t>
  </si>
  <si>
    <t>Billions</t>
  </si>
  <si>
    <t>BOL.GGX_NGDP.A</t>
  </si>
  <si>
    <t>BOL.NGDPD.A</t>
  </si>
  <si>
    <t>BDI.GGX_NGDP.A</t>
  </si>
  <si>
    <t>BDI.NGDPD.A</t>
  </si>
  <si>
    <t>CMR.GGX_NGDP.A</t>
  </si>
  <si>
    <t>CMR.NGDPD.A</t>
  </si>
  <si>
    <t>CAF.GGX_NGDP.A</t>
  </si>
  <si>
    <t>CAF.NGDPD.A</t>
  </si>
  <si>
    <t>TCD.GGX_NGDP.A</t>
  </si>
  <si>
    <t>TCD.NGDPD.A</t>
  </si>
  <si>
    <t>COM.GGX_NGDP.A</t>
  </si>
  <si>
    <t>COM.NGDPD.A</t>
  </si>
  <si>
    <t>COG.GGX_NGDP.A</t>
  </si>
  <si>
    <t>COG.NGDPD.A</t>
  </si>
  <si>
    <t>EGY.GGX_NGDP.A</t>
  </si>
  <si>
    <t>EGY.NGDPD.A</t>
  </si>
  <si>
    <t>ETH.GGX_NGDP.A</t>
  </si>
  <si>
    <t>ETH.NGDPD.A</t>
  </si>
  <si>
    <t>GMB.GGX_NGDP.A</t>
  </si>
  <si>
    <t>GMB.NGDPD.A</t>
  </si>
  <si>
    <t>GNB.GGX_NGDP.A</t>
  </si>
  <si>
    <t>GNB.NGDPD.A</t>
  </si>
  <si>
    <t>HTI.GGX_NGDP.A</t>
  </si>
  <si>
    <t>HTI.NGDPD.A</t>
  </si>
  <si>
    <t>KEN.GGX_NGDP.A</t>
  </si>
  <si>
    <t>KEN.NGDPD.A</t>
  </si>
  <si>
    <t>KIR.GGX_NGDP.A</t>
  </si>
  <si>
    <t>KIR.NGDPD.A</t>
  </si>
  <si>
    <t>LAO.GGX_NGDP.A</t>
  </si>
  <si>
    <t>LAO.NGDPD.A</t>
  </si>
  <si>
    <t>MOZ.GGX_NGDP.A</t>
  </si>
  <si>
    <t>MOZ.NGDPD.A</t>
  </si>
  <si>
    <t>NER.GGX_NGDP.A</t>
  </si>
  <si>
    <t>NER.NGDPD.A</t>
  </si>
  <si>
    <t>PAK.GGX_NGDP.A</t>
  </si>
  <si>
    <t>PAK.NGDPD.A</t>
  </si>
  <si>
    <t>PNG.GGX_NGDP.A</t>
  </si>
  <si>
    <t>PNG.NGDPD.A</t>
  </si>
  <si>
    <t>STP.GGX_NGDP.A</t>
  </si>
  <si>
    <t>STP.NGDPD.A</t>
  </si>
  <si>
    <t>SLE.GGX_NGDP.A</t>
  </si>
  <si>
    <t>SLE.NGDPD.A</t>
  </si>
  <si>
    <t>LKA.GGX_NGDP.A</t>
  </si>
  <si>
    <t>LKA.NGDPD.A</t>
  </si>
  <si>
    <t>TJK.GGX_NGDP.A</t>
  </si>
  <si>
    <t>TJK.NGDPD.A</t>
  </si>
  <si>
    <t>TUN.GGX_NGDP.A</t>
  </si>
  <si>
    <t>TUN.NGDPD.A</t>
  </si>
  <si>
    <t>ZMB.GGX_NGDP.A</t>
  </si>
  <si>
    <t>ZMB.NGDPD.A</t>
  </si>
  <si>
    <t>https://www.imf.org/-/media/files/publications/cr/2026/english/1codea2026002.pdf</t>
  </si>
  <si>
    <t>IMF Dec 23, WEO Apr 26</t>
  </si>
  <si>
    <t>IMF figures but not up to date to 2025:</t>
  </si>
  <si>
    <t>https://cis-legislation.com/document.fwx?rgn=163949&amp;utm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</si>
</sst>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1"/>
      <color theme="1"/>
      <name val="Aptos Narrow"/>
      <family val="2"/>
      <scheme val="minor"/>
    </font>
    <font>
      <u/>
      <sz val="11"/>
      <color theme="10"/>
      <name val="Aptos Narrow"/>
      <family val="2"/>
      <scheme val="minor"/>
    </font>
    <font>
      <b/>
      <sz val="11"/>
      <color theme="1"/>
      <name val="Aptos Narrow"/>
      <family val="2"/>
      <scheme val="minor"/>
    </font>
    <font>
      <sz val="11"/>
      <name val="Aptos Narrow"/>
      <family val="2"/>
      <scheme val="minor"/>
    </font>
    <font>
      <sz val="11"/>
      <color rgb="FF000000"/>
      <name val="Aptos Narrow"/>
      <family val="2"/>
      <scheme val="minor"/>
    </font>
    <font>
      <sz val="10"/>
      <color theme="1"/>
      <name val="Arial"/>
      <family val="2"/>
    </font>
    <font>
      <sz val="10"/>
      <color rgb="FF000000"/>
      <name val="Arial"/>
      <family val="2"/>
    </font>
    <font>
      <i/>
      <sz val="11"/>
      <color theme="1"/>
      <name val="Aptos Narrow"/>
      <family val="2"/>
      <scheme val="minor"/>
    </font>
    <font>
      <b/>
      <u/>
      <sz val="11"/>
      <color theme="10"/>
      <name val="Aptos Narrow"/>
      <family val="2"/>
      <scheme val="minor"/>
    </font>
    <font>
      <sz val="9"/>
      <color indexed="81"/>
      <name val="Tahoma"/>
      <family val="2"/>
    </font>
    <font>
      <b/>
      <sz val="9"/>
      <color indexed="81"/>
      <name val="Tahoma"/>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xf numFmtId="0" fontId="5" fillId="0" borderId="0"/>
  </cellStyleXfs>
  <cellXfs count="22">
    <xf numFmtId="0" fontId="0" fillId="0" borderId="0" xfId="0"/>
    <xf numFmtId="164" fontId="0" fillId="0" borderId="0" xfId="0" applyNumberFormat="1"/>
    <xf numFmtId="0" fontId="2" fillId="0" borderId="0" xfId="0" applyFont="1"/>
    <xf numFmtId="164" fontId="3" fillId="0" borderId="0" xfId="1" applyNumberFormat="1" applyFont="1"/>
    <xf numFmtId="17" fontId="0" fillId="0" borderId="0" xfId="0" applyNumberFormat="1"/>
    <xf numFmtId="0" fontId="1" fillId="0" borderId="0" xfId="1"/>
    <xf numFmtId="1" fontId="0" fillId="0" borderId="0" xfId="0" applyNumberFormat="1"/>
    <xf numFmtId="0" fontId="4" fillId="0" borderId="0" xfId="0" applyFont="1"/>
    <xf numFmtId="4" fontId="0" fillId="0" borderId="0" xfId="0" applyNumberFormat="1"/>
    <xf numFmtId="17" fontId="2" fillId="0" borderId="0" xfId="0" applyNumberFormat="1" applyFont="1"/>
    <xf numFmtId="0" fontId="1" fillId="0" borderId="0" xfId="1" applyFill="1"/>
    <xf numFmtId="0" fontId="6" fillId="0" borderId="0" xfId="2" applyFont="1"/>
    <xf numFmtId="9" fontId="0" fillId="0" borderId="0" xfId="0" applyNumberFormat="1"/>
    <xf numFmtId="0" fontId="6" fillId="0" borderId="0" xfId="0" applyFont="1"/>
    <xf numFmtId="165" fontId="0" fillId="0" borderId="0" xfId="0" applyNumberFormat="1"/>
    <xf numFmtId="4" fontId="2" fillId="0" borderId="0" xfId="0" applyNumberFormat="1" applyFont="1"/>
    <xf numFmtId="10" fontId="0" fillId="0" borderId="0" xfId="0" applyNumberFormat="1"/>
    <xf numFmtId="3" fontId="0" fillId="0" borderId="0" xfId="0" applyNumberFormat="1"/>
    <xf numFmtId="0" fontId="8" fillId="0" borderId="0" xfId="1" applyFont="1"/>
    <xf numFmtId="3" fontId="2" fillId="0" borderId="0" xfId="0" applyNumberFormat="1" applyFont="1"/>
    <xf numFmtId="164" fontId="6" fillId="0" borderId="0" xfId="0" applyNumberFormat="1" applyFont="1"/>
    <xf numFmtId="2" fontId="0" fillId="0" borderId="0" xfId="0" applyNumberFormat="1"/>
  </cellXfs>
  <cellStyles count="3">
    <cellStyle name="Hyperlink" xfId="1" builtinId="8"/>
    <cellStyle name="Normal" xfId="0" builtinId="0"/>
    <cellStyle name="Normal 3" xfId="2" xr:uid="{69F9F446-BC9F-497B-B4ED-AB0CEE1CEECC}"/>
  </cellStyles>
  <dxfs count="3">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numRef>
              <c:f>'1. Ext Debt Payments'!$AH$1:$AW$1</c:f>
              <c:numCache>
                <c:formatCode>General</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f>'1. Ext Debt Payments'!$AH$137:$AW$137</c:f>
              <c:numCache>
                <c:formatCode>0.0%</c:formatCode>
                <c:ptCount val="16"/>
                <c:pt idx="0">
                  <c:v>2.1271247358836745E-2</c:v>
                </c:pt>
                <c:pt idx="1">
                  <c:v>1.9301534205226557E-2</c:v>
                </c:pt>
                <c:pt idx="2">
                  <c:v>3.4050262135096973E-2</c:v>
                </c:pt>
                <c:pt idx="3">
                  <c:v>5.6660205250578938E-2</c:v>
                </c:pt>
                <c:pt idx="4">
                  <c:v>4.7960544177035588E-2</c:v>
                </c:pt>
                <c:pt idx="5">
                  <c:v>9.5534421725479171E-2</c:v>
                </c:pt>
                <c:pt idx="6">
                  <c:v>0.15270798181418752</c:v>
                </c:pt>
                <c:pt idx="7">
                  <c:v>0.13867822126442406</c:v>
                </c:pt>
                <c:pt idx="8">
                  <c:v>0.17156196282833094</c:v>
                </c:pt>
                <c:pt idx="9">
                  <c:v>0.22865694862751351</c:v>
                </c:pt>
                <c:pt idx="10">
                  <c:v>0.19577092367502066</c:v>
                </c:pt>
                <c:pt idx="11">
                  <c:v>6.9870513074772558E-2</c:v>
                </c:pt>
                <c:pt idx="12">
                  <c:v>7.7767842190855974E-2</c:v>
                </c:pt>
                <c:pt idx="13">
                  <c:v>6.9694634642256739E-2</c:v>
                </c:pt>
                <c:pt idx="14">
                  <c:v>0.13015462736060504</c:v>
                </c:pt>
                <c:pt idx="15">
                  <c:v>0.214</c:v>
                </c:pt>
              </c:numCache>
            </c:numRef>
          </c:val>
          <c:smooth val="0"/>
          <c:extLst>
            <c:ext xmlns:c16="http://schemas.microsoft.com/office/drawing/2014/chart" uri="{C3380CC4-5D6E-409C-BE32-E72D297353CC}">
              <c16:uniqueId val="{00000000-8C79-4364-9090-0DF8FDD2FC75}"/>
            </c:ext>
          </c:extLst>
        </c:ser>
        <c:dLbls>
          <c:showLegendKey val="0"/>
          <c:showVal val="0"/>
          <c:showCatName val="0"/>
          <c:showSerName val="0"/>
          <c:showPercent val="0"/>
          <c:showBubbleSize val="0"/>
        </c:dLbls>
        <c:smooth val="0"/>
        <c:axId val="2045985727"/>
        <c:axId val="2045991007"/>
      </c:lineChart>
      <c:catAx>
        <c:axId val="2045985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5991007"/>
        <c:crosses val="autoZero"/>
        <c:auto val="1"/>
        <c:lblAlgn val="ctr"/>
        <c:lblOffset val="100"/>
        <c:noMultiLvlLbl val="0"/>
      </c:catAx>
      <c:valAx>
        <c:axId val="20459910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 government revenue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59857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Kenya External Debt Service</a:t>
            </a:r>
            <a:r>
              <a:rPr lang="en-GB" baseline="0"/>
              <a:t> 2010-2030. 2010-2024 actual data from the World Bank. 2025-2030 IMF predictions made in 2024</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clustered"/>
        <c:varyColors val="0"/>
        <c:ser>
          <c:idx val="0"/>
          <c:order val="0"/>
          <c:spPr>
            <a:solidFill>
              <a:schemeClr val="accent1"/>
            </a:solidFill>
            <a:ln>
              <a:noFill/>
            </a:ln>
            <a:effectLst/>
          </c:spPr>
          <c:invertIfNegative val="0"/>
          <c:cat>
            <c:numRef>
              <c:f>'1. Ext Debt Payments'!$AH$1:$BB$1</c:f>
              <c:numCache>
                <c:formatCode>General</c:formatCode>
                <c:ptCount val="21"/>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pt idx="19">
                  <c:v>2029</c:v>
                </c:pt>
                <c:pt idx="20">
                  <c:v>2030</c:v>
                </c:pt>
              </c:numCache>
            </c:numRef>
          </c:cat>
          <c:val>
            <c:numRef>
              <c:f>'1. Ext Debt Payments'!$AH$67:$BB$67</c:f>
              <c:numCache>
                <c:formatCode>0.0%</c:formatCode>
                <c:ptCount val="21"/>
                <c:pt idx="0">
                  <c:v>4.6485711787755075E-2</c:v>
                </c:pt>
                <c:pt idx="1">
                  <c:v>5.3543951485506752E-2</c:v>
                </c:pt>
                <c:pt idx="2">
                  <c:v>5.3202611381184345E-2</c:v>
                </c:pt>
                <c:pt idx="3">
                  <c:v>4.4801037925985235E-2</c:v>
                </c:pt>
                <c:pt idx="4">
                  <c:v>0.10664862444079741</c:v>
                </c:pt>
                <c:pt idx="5">
                  <c:v>6.183512908667195E-2</c:v>
                </c:pt>
                <c:pt idx="6">
                  <c:v>6.268103585781E-2</c:v>
                </c:pt>
                <c:pt idx="7">
                  <c:v>8.8617608602069714E-2</c:v>
                </c:pt>
                <c:pt idx="8">
                  <c:v>0.15197608021212533</c:v>
                </c:pt>
                <c:pt idx="9">
                  <c:v>0.24262069731867703</c:v>
                </c:pt>
                <c:pt idx="10">
                  <c:v>0.15439523177061037</c:v>
                </c:pt>
                <c:pt idx="11">
                  <c:v>0.11981567972891595</c:v>
                </c:pt>
                <c:pt idx="12">
                  <c:v>0.15563213190902403</c:v>
                </c:pt>
                <c:pt idx="13">
                  <c:v>0.19157885720604184</c:v>
                </c:pt>
                <c:pt idx="14">
                  <c:v>0.25975747736612881</c:v>
                </c:pt>
                <c:pt idx="15">
                  <c:v>0.20599999999999999</c:v>
                </c:pt>
                <c:pt idx="16">
                  <c:v>0.20399999999999999</c:v>
                </c:pt>
                <c:pt idx="17">
                  <c:v>0.189</c:v>
                </c:pt>
                <c:pt idx="18">
                  <c:v>0.186</c:v>
                </c:pt>
                <c:pt idx="19">
                  <c:v>0.155</c:v>
                </c:pt>
                <c:pt idx="20">
                  <c:v>0.16</c:v>
                </c:pt>
              </c:numCache>
            </c:numRef>
          </c:val>
          <c:extLst>
            <c:ext xmlns:c16="http://schemas.microsoft.com/office/drawing/2014/chart" uri="{C3380CC4-5D6E-409C-BE32-E72D297353CC}">
              <c16:uniqueId val="{00000000-8DBD-4CBA-BD58-4E657238F944}"/>
            </c:ext>
          </c:extLst>
        </c:ser>
        <c:dLbls>
          <c:showLegendKey val="0"/>
          <c:showVal val="0"/>
          <c:showCatName val="0"/>
          <c:showSerName val="0"/>
          <c:showPercent val="0"/>
          <c:showBubbleSize val="0"/>
        </c:dLbls>
        <c:gapWidth val="219"/>
        <c:overlap val="-27"/>
        <c:axId val="721068111"/>
        <c:axId val="813874863"/>
      </c:barChart>
      <c:catAx>
        <c:axId val="7210681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874863"/>
        <c:crosses val="autoZero"/>
        <c:auto val="1"/>
        <c:lblAlgn val="ctr"/>
        <c:lblOffset val="100"/>
        <c:noMultiLvlLbl val="0"/>
      </c:catAx>
      <c:valAx>
        <c:axId val="8138748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 government</a:t>
                </a:r>
                <a:r>
                  <a:rPr lang="en-GB" baseline="0"/>
                  <a:t> revenue</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106811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IMF risk of external</a:t>
            </a:r>
            <a:r>
              <a:rPr lang="en-GB" baseline="0"/>
              <a:t> debt default rating (Number of countries in each group and average rating, 2007-2023)</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stacked"/>
        <c:varyColors val="0"/>
        <c:ser>
          <c:idx val="1"/>
          <c:order val="1"/>
          <c:spPr>
            <a:solidFill>
              <a:srgbClr val="92D050"/>
            </a:solidFill>
            <a:ln>
              <a:noFill/>
            </a:ln>
            <a:effectLst/>
          </c:spPr>
          <c:invertIfNegative val="0"/>
          <c:cat>
            <c:numRef>
              <c:f>[1]Sheet1!$B$72:$T$72</c:f>
              <c:numCache>
                <c:formatCode>General</c:formatCode>
                <c:ptCount val="19"/>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numCache>
            </c:numRef>
          </c:cat>
          <c:val>
            <c:numRef>
              <c:f>[1]Sheet1!$B$144:$T$144</c:f>
              <c:numCache>
                <c:formatCode>General</c:formatCode>
                <c:ptCount val="19"/>
                <c:pt idx="0">
                  <c:v>13</c:v>
                </c:pt>
                <c:pt idx="1">
                  <c:v>14</c:v>
                </c:pt>
                <c:pt idx="2">
                  <c:v>15</c:v>
                </c:pt>
                <c:pt idx="3">
                  <c:v>19</c:v>
                </c:pt>
                <c:pt idx="4">
                  <c:v>18</c:v>
                </c:pt>
                <c:pt idx="5">
                  <c:v>19</c:v>
                </c:pt>
                <c:pt idx="6">
                  <c:v>21</c:v>
                </c:pt>
                <c:pt idx="7">
                  <c:v>19</c:v>
                </c:pt>
                <c:pt idx="8">
                  <c:v>13</c:v>
                </c:pt>
                <c:pt idx="9">
                  <c:v>12</c:v>
                </c:pt>
                <c:pt idx="10">
                  <c:v>10</c:v>
                </c:pt>
                <c:pt idx="11">
                  <c:v>11</c:v>
                </c:pt>
                <c:pt idx="12">
                  <c:v>13</c:v>
                </c:pt>
                <c:pt idx="13">
                  <c:v>10</c:v>
                </c:pt>
                <c:pt idx="14">
                  <c:v>7</c:v>
                </c:pt>
                <c:pt idx="15">
                  <c:v>7</c:v>
                </c:pt>
                <c:pt idx="16">
                  <c:v>7</c:v>
                </c:pt>
                <c:pt idx="17">
                  <c:v>7</c:v>
                </c:pt>
                <c:pt idx="18">
                  <c:v>7</c:v>
                </c:pt>
              </c:numCache>
            </c:numRef>
          </c:val>
          <c:extLst>
            <c:ext xmlns:c16="http://schemas.microsoft.com/office/drawing/2014/chart" uri="{C3380CC4-5D6E-409C-BE32-E72D297353CC}">
              <c16:uniqueId val="{00000000-941C-4587-927B-69E4BF5C5D9B}"/>
            </c:ext>
          </c:extLst>
        </c:ser>
        <c:ser>
          <c:idx val="2"/>
          <c:order val="2"/>
          <c:spPr>
            <a:solidFill>
              <a:schemeClr val="accent2"/>
            </a:solidFill>
            <a:ln>
              <a:noFill/>
            </a:ln>
            <a:effectLst/>
          </c:spPr>
          <c:invertIfNegative val="0"/>
          <c:cat>
            <c:numRef>
              <c:f>[1]Sheet1!$B$72:$T$72</c:f>
              <c:numCache>
                <c:formatCode>General</c:formatCode>
                <c:ptCount val="19"/>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numCache>
            </c:numRef>
          </c:cat>
          <c:val>
            <c:numRef>
              <c:f>[1]Sheet1!$B$145:$T$145</c:f>
              <c:numCache>
                <c:formatCode>General</c:formatCode>
                <c:ptCount val="19"/>
                <c:pt idx="0">
                  <c:v>18</c:v>
                </c:pt>
                <c:pt idx="1">
                  <c:v>17</c:v>
                </c:pt>
                <c:pt idx="2">
                  <c:v>21</c:v>
                </c:pt>
                <c:pt idx="3">
                  <c:v>22</c:v>
                </c:pt>
                <c:pt idx="4">
                  <c:v>24</c:v>
                </c:pt>
                <c:pt idx="5">
                  <c:v>27</c:v>
                </c:pt>
                <c:pt idx="6">
                  <c:v>27</c:v>
                </c:pt>
                <c:pt idx="7">
                  <c:v>29</c:v>
                </c:pt>
                <c:pt idx="8">
                  <c:v>35</c:v>
                </c:pt>
                <c:pt idx="9">
                  <c:v>32</c:v>
                </c:pt>
                <c:pt idx="10">
                  <c:v>28</c:v>
                </c:pt>
                <c:pt idx="11">
                  <c:v>24</c:v>
                </c:pt>
                <c:pt idx="12">
                  <c:v>22</c:v>
                </c:pt>
                <c:pt idx="13">
                  <c:v>24</c:v>
                </c:pt>
                <c:pt idx="14">
                  <c:v>23</c:v>
                </c:pt>
                <c:pt idx="15">
                  <c:v>24</c:v>
                </c:pt>
                <c:pt idx="16">
                  <c:v>25</c:v>
                </c:pt>
                <c:pt idx="17">
                  <c:v>26</c:v>
                </c:pt>
                <c:pt idx="18">
                  <c:v>26</c:v>
                </c:pt>
              </c:numCache>
            </c:numRef>
          </c:val>
          <c:extLst>
            <c:ext xmlns:c16="http://schemas.microsoft.com/office/drawing/2014/chart" uri="{C3380CC4-5D6E-409C-BE32-E72D297353CC}">
              <c16:uniqueId val="{00000001-941C-4587-927B-69E4BF5C5D9B}"/>
            </c:ext>
          </c:extLst>
        </c:ser>
        <c:ser>
          <c:idx val="3"/>
          <c:order val="3"/>
          <c:spPr>
            <a:solidFill>
              <a:srgbClr val="C00000"/>
            </a:solidFill>
            <a:ln>
              <a:noFill/>
            </a:ln>
            <a:effectLst/>
          </c:spPr>
          <c:invertIfNegative val="0"/>
          <c:cat>
            <c:numRef>
              <c:f>[1]Sheet1!$B$72:$T$72</c:f>
              <c:numCache>
                <c:formatCode>General</c:formatCode>
                <c:ptCount val="19"/>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numCache>
            </c:numRef>
          </c:cat>
          <c:val>
            <c:numRef>
              <c:f>[1]Sheet1!$B$146:$T$146</c:f>
              <c:numCache>
                <c:formatCode>General</c:formatCode>
                <c:ptCount val="19"/>
                <c:pt idx="0">
                  <c:v>15</c:v>
                </c:pt>
                <c:pt idx="1">
                  <c:v>14</c:v>
                </c:pt>
                <c:pt idx="2">
                  <c:v>14</c:v>
                </c:pt>
                <c:pt idx="3">
                  <c:v>15</c:v>
                </c:pt>
                <c:pt idx="4">
                  <c:v>14</c:v>
                </c:pt>
                <c:pt idx="5">
                  <c:v>12</c:v>
                </c:pt>
                <c:pt idx="6">
                  <c:v>13</c:v>
                </c:pt>
                <c:pt idx="7">
                  <c:v>14</c:v>
                </c:pt>
                <c:pt idx="8">
                  <c:v>15</c:v>
                </c:pt>
                <c:pt idx="9">
                  <c:v>18</c:v>
                </c:pt>
                <c:pt idx="10">
                  <c:v>21</c:v>
                </c:pt>
                <c:pt idx="11">
                  <c:v>24</c:v>
                </c:pt>
                <c:pt idx="12">
                  <c:v>24</c:v>
                </c:pt>
                <c:pt idx="13">
                  <c:v>26</c:v>
                </c:pt>
                <c:pt idx="14">
                  <c:v>30</c:v>
                </c:pt>
                <c:pt idx="15">
                  <c:v>27</c:v>
                </c:pt>
                <c:pt idx="16">
                  <c:v>25</c:v>
                </c:pt>
                <c:pt idx="17">
                  <c:v>24</c:v>
                </c:pt>
                <c:pt idx="18">
                  <c:v>26</c:v>
                </c:pt>
              </c:numCache>
            </c:numRef>
          </c:val>
          <c:extLst>
            <c:ext xmlns:c16="http://schemas.microsoft.com/office/drawing/2014/chart" uri="{C3380CC4-5D6E-409C-BE32-E72D297353CC}">
              <c16:uniqueId val="{00000002-941C-4587-927B-69E4BF5C5D9B}"/>
            </c:ext>
          </c:extLst>
        </c:ser>
        <c:ser>
          <c:idx val="4"/>
          <c:order val="4"/>
          <c:spPr>
            <a:solidFill>
              <a:schemeClr val="tx1"/>
            </a:solidFill>
            <a:ln>
              <a:noFill/>
            </a:ln>
            <a:effectLst/>
          </c:spPr>
          <c:invertIfNegative val="0"/>
          <c:cat>
            <c:numRef>
              <c:f>[1]Sheet1!$B$72:$T$72</c:f>
              <c:numCache>
                <c:formatCode>General</c:formatCode>
                <c:ptCount val="19"/>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numCache>
            </c:numRef>
          </c:cat>
          <c:val>
            <c:numRef>
              <c:f>[1]Sheet1!$B$147:$T$147</c:f>
              <c:numCache>
                <c:formatCode>General</c:formatCode>
                <c:ptCount val="19"/>
                <c:pt idx="0">
                  <c:v>12</c:v>
                </c:pt>
                <c:pt idx="1">
                  <c:v>13</c:v>
                </c:pt>
                <c:pt idx="2">
                  <c:v>11</c:v>
                </c:pt>
                <c:pt idx="3">
                  <c:v>7</c:v>
                </c:pt>
                <c:pt idx="4">
                  <c:v>8</c:v>
                </c:pt>
                <c:pt idx="5">
                  <c:v>6</c:v>
                </c:pt>
                <c:pt idx="6">
                  <c:v>4</c:v>
                </c:pt>
                <c:pt idx="7">
                  <c:v>5</c:v>
                </c:pt>
                <c:pt idx="8">
                  <c:v>5</c:v>
                </c:pt>
                <c:pt idx="9">
                  <c:v>6</c:v>
                </c:pt>
                <c:pt idx="10">
                  <c:v>9</c:v>
                </c:pt>
                <c:pt idx="11">
                  <c:v>10</c:v>
                </c:pt>
                <c:pt idx="12">
                  <c:v>10</c:v>
                </c:pt>
                <c:pt idx="13">
                  <c:v>9</c:v>
                </c:pt>
                <c:pt idx="14">
                  <c:v>9</c:v>
                </c:pt>
                <c:pt idx="15">
                  <c:v>11</c:v>
                </c:pt>
                <c:pt idx="16">
                  <c:v>12</c:v>
                </c:pt>
                <c:pt idx="17">
                  <c:v>12</c:v>
                </c:pt>
                <c:pt idx="18">
                  <c:v>10</c:v>
                </c:pt>
              </c:numCache>
            </c:numRef>
          </c:val>
          <c:extLst>
            <c:ext xmlns:c16="http://schemas.microsoft.com/office/drawing/2014/chart" uri="{C3380CC4-5D6E-409C-BE32-E72D297353CC}">
              <c16:uniqueId val="{00000003-941C-4587-927B-69E4BF5C5D9B}"/>
            </c:ext>
          </c:extLst>
        </c:ser>
        <c:dLbls>
          <c:showLegendKey val="0"/>
          <c:showVal val="0"/>
          <c:showCatName val="0"/>
          <c:showSerName val="0"/>
          <c:showPercent val="0"/>
          <c:showBubbleSize val="0"/>
        </c:dLbls>
        <c:gapWidth val="219"/>
        <c:overlap val="100"/>
        <c:axId val="453420368"/>
        <c:axId val="453422664"/>
      </c:barChart>
      <c:lineChart>
        <c:grouping val="standard"/>
        <c:varyColors val="0"/>
        <c:dLbls>
          <c:showLegendKey val="0"/>
          <c:showVal val="0"/>
          <c:showCatName val="0"/>
          <c:showSerName val="0"/>
          <c:showPercent val="0"/>
          <c:showBubbleSize val="0"/>
        </c:dLbls>
        <c:marker val="1"/>
        <c:smooth val="0"/>
        <c:axId val="633323312"/>
        <c:axId val="633322000"/>
        <c:extLst>
          <c:ext xmlns:c15="http://schemas.microsoft.com/office/drawing/2012/chart" uri="{02D57815-91ED-43cb-92C2-25804820EDAC}">
            <c15:filteredLineSeries>
              <c15:ser>
                <c:idx val="0"/>
                <c:order val="0"/>
                <c:spPr>
                  <a:ln w="28575" cap="rnd">
                    <a:solidFill>
                      <a:schemeClr val="accent1"/>
                    </a:solidFill>
                    <a:round/>
                  </a:ln>
                  <a:effectLst/>
                </c:spPr>
                <c:marker>
                  <c:symbol val="none"/>
                </c:marker>
                <c:cat>
                  <c:numRef>
                    <c:extLst>
                      <c:ext uri="{02D57815-91ED-43cb-92C2-25804820EDAC}">
                        <c15:formulaRef>
                          <c15:sqref>[1]Sheet1!$B$72:$T$72</c15:sqref>
                        </c15:formulaRef>
                      </c:ext>
                    </c:extLst>
                    <c:numCache>
                      <c:formatCode>General</c:formatCode>
                      <c:ptCount val="19"/>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numCache>
                  </c:numRef>
                </c:cat>
                <c:val>
                  <c:numRef>
                    <c:extLst>
                      <c:ext uri="{02D57815-91ED-43cb-92C2-25804820EDAC}">
                        <c15:formulaRef>
                          <c15:sqref>[1]Sheet1!$B$143:$T$143</c15:sqref>
                        </c15:formulaRef>
                      </c:ext>
                    </c:extLst>
                    <c:numCache>
                      <c:formatCode>General</c:formatCode>
                      <c:ptCount val="19"/>
                      <c:pt idx="0">
                        <c:v>2.5357142857142856</c:v>
                      </c:pt>
                      <c:pt idx="1">
                        <c:v>2.4912280701754388</c:v>
                      </c:pt>
                      <c:pt idx="2">
                        <c:v>2.3833333333333333</c:v>
                      </c:pt>
                      <c:pt idx="3">
                        <c:v>2.193548387096774</c:v>
                      </c:pt>
                      <c:pt idx="4">
                        <c:v>2.2222222222222223</c:v>
                      </c:pt>
                      <c:pt idx="5">
                        <c:v>2.1111111111111112</c:v>
                      </c:pt>
                      <c:pt idx="6">
                        <c:v>2.03125</c:v>
                      </c:pt>
                      <c:pt idx="7">
                        <c:v>2.106060606060606</c:v>
                      </c:pt>
                      <c:pt idx="8">
                        <c:v>2.2089552238805972</c:v>
                      </c:pt>
                      <c:pt idx="9">
                        <c:v>2.2985074626865671</c:v>
                      </c:pt>
                      <c:pt idx="10">
                        <c:v>2.4626865671641789</c:v>
                      </c:pt>
                      <c:pt idx="11">
                        <c:v>2.5147058823529411</c:v>
                      </c:pt>
                      <c:pt idx="12">
                        <c:v>2.4492753623188408</c:v>
                      </c:pt>
                      <c:pt idx="13">
                        <c:v>2.5072463768115942</c:v>
                      </c:pt>
                      <c:pt idx="14">
                        <c:v>2.5942028985507246</c:v>
                      </c:pt>
                      <c:pt idx="15">
                        <c:v>2.6086956521739131</c:v>
                      </c:pt>
                      <c:pt idx="16">
                        <c:v>2.6086956521739131</c:v>
                      </c:pt>
                      <c:pt idx="17">
                        <c:v>2.5942028985507246</c:v>
                      </c:pt>
                      <c:pt idx="18">
                        <c:v>2.5507246376811592</c:v>
                      </c:pt>
                    </c:numCache>
                  </c:numRef>
                </c:val>
                <c:smooth val="0"/>
                <c:extLst>
                  <c:ext xmlns:c16="http://schemas.microsoft.com/office/drawing/2014/chart" uri="{C3380CC4-5D6E-409C-BE32-E72D297353CC}">
                    <c16:uniqueId val="{00000004-941C-4587-927B-69E4BF5C5D9B}"/>
                  </c:ext>
                </c:extLst>
              </c15:ser>
            </c15:filteredLineSeries>
          </c:ext>
        </c:extLst>
      </c:lineChart>
      <c:catAx>
        <c:axId val="453420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3422664"/>
        <c:crosses val="autoZero"/>
        <c:auto val="1"/>
        <c:lblAlgn val="ctr"/>
        <c:lblOffset val="100"/>
        <c:noMultiLvlLbl val="0"/>
      </c:catAx>
      <c:valAx>
        <c:axId val="4534226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 of countries with</a:t>
                </a:r>
                <a:r>
                  <a:rPr lang="en-GB" baseline="0"/>
                  <a:t> each risk rating</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3420368"/>
        <c:crosses val="autoZero"/>
        <c:crossBetween val="between"/>
      </c:valAx>
      <c:valAx>
        <c:axId val="633322000"/>
        <c:scaling>
          <c:orientation val="minMax"/>
          <c:min val="1.8"/>
        </c:scaling>
        <c:delete val="1"/>
        <c:axPos val="r"/>
        <c:numFmt formatCode="General" sourceLinked="1"/>
        <c:majorTickMark val="out"/>
        <c:minorTickMark val="none"/>
        <c:tickLblPos val="nextTo"/>
        <c:crossAx val="633323312"/>
        <c:crosses val="max"/>
        <c:crossBetween val="between"/>
      </c:valAx>
      <c:catAx>
        <c:axId val="633323312"/>
        <c:scaling>
          <c:orientation val="minMax"/>
        </c:scaling>
        <c:delete val="1"/>
        <c:axPos val="b"/>
        <c:numFmt formatCode="General" sourceLinked="1"/>
        <c:majorTickMark val="out"/>
        <c:minorTickMark val="none"/>
        <c:tickLblPos val="nextTo"/>
        <c:crossAx val="63332200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Overall</c:v>
          </c:tx>
          <c:spPr>
            <a:ln w="28575" cap="rnd">
              <a:solidFill>
                <a:schemeClr val="accent1"/>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averages'!$F$88:$L$88</c:f>
              <c:numCache>
                <c:formatCode>General</c:formatCode>
                <c:ptCount val="7"/>
                <c:pt idx="0">
                  <c:v>100</c:v>
                </c:pt>
                <c:pt idx="1">
                  <c:v>100.94536355253769</c:v>
                </c:pt>
                <c:pt idx="2">
                  <c:v>104.88644889775151</c:v>
                </c:pt>
                <c:pt idx="3">
                  <c:v>106.42615560622343</c:v>
                </c:pt>
                <c:pt idx="4">
                  <c:v>100.69954807264709</c:v>
                </c:pt>
                <c:pt idx="5">
                  <c:v>102.31249521976092</c:v>
                </c:pt>
                <c:pt idx="6">
                  <c:v>104.83549240755316</c:v>
                </c:pt>
              </c:numCache>
            </c:numRef>
          </c:val>
          <c:smooth val="0"/>
          <c:extLst>
            <c:ext xmlns:c16="http://schemas.microsoft.com/office/drawing/2014/chart" uri="{C3380CC4-5D6E-409C-BE32-E72D297353CC}">
              <c16:uniqueId val="{00000000-579A-4E5D-8339-A1E14FF8439E}"/>
            </c:ext>
          </c:extLst>
        </c:ser>
        <c:ser>
          <c:idx val="1"/>
          <c:order val="1"/>
          <c:tx>
            <c:v>Health</c:v>
          </c:tx>
          <c:spPr>
            <a:ln w="28575" cap="rnd">
              <a:solidFill>
                <a:schemeClr val="accent2"/>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averages'!$F$89:$L$89</c:f>
              <c:numCache>
                <c:formatCode>General</c:formatCode>
                <c:ptCount val="7"/>
                <c:pt idx="0">
                  <c:v>100</c:v>
                </c:pt>
                <c:pt idx="1">
                  <c:v>103.03178985849677</c:v>
                </c:pt>
                <c:pt idx="2">
                  <c:v>108.55206095076903</c:v>
                </c:pt>
                <c:pt idx="3">
                  <c:v>107.28355665128218</c:v>
                </c:pt>
                <c:pt idx="4">
                  <c:v>105.76867555729446</c:v>
                </c:pt>
                <c:pt idx="5">
                  <c:v>105.30448467824671</c:v>
                </c:pt>
                <c:pt idx="6">
                  <c:v>110.76324447021398</c:v>
                </c:pt>
              </c:numCache>
            </c:numRef>
          </c:val>
          <c:smooth val="0"/>
          <c:extLst>
            <c:ext xmlns:c16="http://schemas.microsoft.com/office/drawing/2014/chart" uri="{C3380CC4-5D6E-409C-BE32-E72D297353CC}">
              <c16:uniqueId val="{00000001-579A-4E5D-8339-A1E14FF8439E}"/>
            </c:ext>
          </c:extLst>
        </c:ser>
        <c:ser>
          <c:idx val="2"/>
          <c:order val="2"/>
          <c:tx>
            <c:v>Education</c:v>
          </c:tx>
          <c:spPr>
            <a:ln w="28575" cap="rnd">
              <a:solidFill>
                <a:schemeClr val="accent3"/>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averages'!$F$90:$L$90</c:f>
              <c:numCache>
                <c:formatCode>General</c:formatCode>
                <c:ptCount val="7"/>
                <c:pt idx="0">
                  <c:v>100</c:v>
                </c:pt>
                <c:pt idx="1">
                  <c:v>98.301715825609307</c:v>
                </c:pt>
                <c:pt idx="2">
                  <c:v>101.38420018310617</c:v>
                </c:pt>
                <c:pt idx="3">
                  <c:v>97.715192777860196</c:v>
                </c:pt>
                <c:pt idx="4">
                  <c:v>96.720514328096812</c:v>
                </c:pt>
                <c:pt idx="5">
                  <c:v>97.477747023839541</c:v>
                </c:pt>
                <c:pt idx="6">
                  <c:v>100.96333529505976</c:v>
                </c:pt>
              </c:numCache>
            </c:numRef>
          </c:val>
          <c:smooth val="0"/>
          <c:extLst>
            <c:ext xmlns:c16="http://schemas.microsoft.com/office/drawing/2014/chart" uri="{C3380CC4-5D6E-409C-BE32-E72D297353CC}">
              <c16:uniqueId val="{00000002-579A-4E5D-8339-A1E14FF8439E}"/>
            </c:ext>
          </c:extLst>
        </c:ser>
        <c:dLbls>
          <c:showLegendKey val="0"/>
          <c:showVal val="0"/>
          <c:showCatName val="0"/>
          <c:showSerName val="0"/>
          <c:showPercent val="0"/>
          <c:showBubbleSize val="0"/>
        </c:dLbls>
        <c:smooth val="0"/>
        <c:axId val="579785871"/>
        <c:axId val="576235119"/>
      </c:lineChart>
      <c:catAx>
        <c:axId val="579785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6235119"/>
        <c:crosses val="autoZero"/>
        <c:auto val="1"/>
        <c:lblAlgn val="ctr"/>
        <c:lblOffset val="100"/>
        <c:noMultiLvlLbl val="0"/>
      </c:catAx>
      <c:valAx>
        <c:axId val="57623511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 100=2019 levels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97858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In debt distress and high risk</c:v>
          </c:tx>
          <c:spPr>
            <a:ln w="28575" cap="rnd">
              <a:solidFill>
                <a:schemeClr val="accent6"/>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averages'!$F$93:$L$93</c:f>
              <c:numCache>
                <c:formatCode>General</c:formatCode>
                <c:ptCount val="7"/>
                <c:pt idx="0">
                  <c:v>100</c:v>
                </c:pt>
                <c:pt idx="1">
                  <c:v>97.387703633269012</c:v>
                </c:pt>
                <c:pt idx="2">
                  <c:v>97.014745560410603</c:v>
                </c:pt>
                <c:pt idx="3">
                  <c:v>106.42615560622343</c:v>
                </c:pt>
                <c:pt idx="4">
                  <c:v>94.385827136730526</c:v>
                </c:pt>
                <c:pt idx="5">
                  <c:v>98.195789661164071</c:v>
                </c:pt>
                <c:pt idx="6">
                  <c:v>97.750591454030555</c:v>
                </c:pt>
              </c:numCache>
            </c:numRef>
          </c:val>
          <c:smooth val="0"/>
          <c:extLst>
            <c:ext xmlns:c16="http://schemas.microsoft.com/office/drawing/2014/chart" uri="{C3380CC4-5D6E-409C-BE32-E72D297353CC}">
              <c16:uniqueId val="{00000000-C238-41F4-8843-B7C1D2EB24B2}"/>
            </c:ext>
          </c:extLst>
        </c:ser>
        <c:ser>
          <c:idx val="1"/>
          <c:order val="1"/>
          <c:tx>
            <c:v>Moderate risk</c:v>
          </c:tx>
          <c:spPr>
            <a:ln w="28575" cap="rnd">
              <a:solidFill>
                <a:schemeClr val="accent5"/>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averages'!$F$94:$L$94</c:f>
              <c:numCache>
                <c:formatCode>General</c:formatCode>
                <c:ptCount val="7"/>
                <c:pt idx="0">
                  <c:v>100</c:v>
                </c:pt>
                <c:pt idx="1">
                  <c:v>105.01368880595641</c:v>
                </c:pt>
                <c:pt idx="2">
                  <c:v>105.19883366606338</c:v>
                </c:pt>
                <c:pt idx="3">
                  <c:v>114.64067923621653</c:v>
                </c:pt>
                <c:pt idx="4">
                  <c:v>104.34038576598654</c:v>
                </c:pt>
                <c:pt idx="5">
                  <c:v>112.12024302106792</c:v>
                </c:pt>
                <c:pt idx="6">
                  <c:v>111.31000765306504</c:v>
                </c:pt>
              </c:numCache>
            </c:numRef>
          </c:val>
          <c:smooth val="0"/>
          <c:extLst>
            <c:ext xmlns:c16="http://schemas.microsoft.com/office/drawing/2014/chart" uri="{C3380CC4-5D6E-409C-BE32-E72D297353CC}">
              <c16:uniqueId val="{00000001-C238-41F4-8843-B7C1D2EB24B2}"/>
            </c:ext>
          </c:extLst>
        </c:ser>
        <c:ser>
          <c:idx val="2"/>
          <c:order val="2"/>
          <c:tx>
            <c:v>Low risk</c:v>
          </c:tx>
          <c:spPr>
            <a:ln w="28575" cap="rnd">
              <a:solidFill>
                <a:schemeClr val="accent4"/>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averages'!$F$95:$L$95</c:f>
              <c:numCache>
                <c:formatCode>General</c:formatCode>
                <c:ptCount val="7"/>
                <c:pt idx="0">
                  <c:v>100</c:v>
                </c:pt>
                <c:pt idx="1">
                  <c:v>102.9561361233784</c:v>
                </c:pt>
                <c:pt idx="2">
                  <c:v>109.39511723323075</c:v>
                </c:pt>
                <c:pt idx="3">
                  <c:v>104.25444865068394</c:v>
                </c:pt>
                <c:pt idx="4">
                  <c:v>111.76176987101647</c:v>
                </c:pt>
                <c:pt idx="5">
                  <c:v>121.13381291914517</c:v>
                </c:pt>
                <c:pt idx="6">
                  <c:v>128.18818830423237</c:v>
                </c:pt>
              </c:numCache>
            </c:numRef>
          </c:val>
          <c:smooth val="0"/>
          <c:extLst>
            <c:ext xmlns:c16="http://schemas.microsoft.com/office/drawing/2014/chart" uri="{C3380CC4-5D6E-409C-BE32-E72D297353CC}">
              <c16:uniqueId val="{00000002-C238-41F4-8843-B7C1D2EB24B2}"/>
            </c:ext>
          </c:extLst>
        </c:ser>
        <c:dLbls>
          <c:showLegendKey val="0"/>
          <c:showVal val="0"/>
          <c:showCatName val="0"/>
          <c:showSerName val="0"/>
          <c:showPercent val="0"/>
          <c:showBubbleSize val="0"/>
        </c:dLbls>
        <c:smooth val="0"/>
        <c:axId val="976990543"/>
        <c:axId val="576204879"/>
      </c:lineChart>
      <c:catAx>
        <c:axId val="9769905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6204879"/>
        <c:crosses val="autoZero"/>
        <c:auto val="1"/>
        <c:lblAlgn val="ctr"/>
        <c:lblOffset val="100"/>
        <c:noMultiLvlLbl val="0"/>
      </c:catAx>
      <c:valAx>
        <c:axId val="576204879"/>
        <c:scaling>
          <c:orientation val="minMax"/>
          <c:min val="8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 100=2019 levels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69905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In debt distress and high risk</c:v>
          </c:tx>
          <c:spPr>
            <a:ln w="28575" cap="rnd">
              <a:solidFill>
                <a:schemeClr val="accent6"/>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averages'!$F$98:$L$98</c:f>
              <c:numCache>
                <c:formatCode>General</c:formatCode>
                <c:ptCount val="7"/>
                <c:pt idx="0">
                  <c:v>100</c:v>
                </c:pt>
                <c:pt idx="1">
                  <c:v>96.939535373971395</c:v>
                </c:pt>
                <c:pt idx="2">
                  <c:v>97.24718750888357</c:v>
                </c:pt>
                <c:pt idx="3">
                  <c:v>93.876727413558541</c:v>
                </c:pt>
                <c:pt idx="4">
                  <c:v>95.957285140129258</c:v>
                </c:pt>
                <c:pt idx="5">
                  <c:v>93.376901120773155</c:v>
                </c:pt>
                <c:pt idx="6">
                  <c:v>92.16885186298282</c:v>
                </c:pt>
              </c:numCache>
            </c:numRef>
          </c:val>
          <c:smooth val="0"/>
          <c:extLst>
            <c:ext xmlns:c16="http://schemas.microsoft.com/office/drawing/2014/chart" uri="{C3380CC4-5D6E-409C-BE32-E72D297353CC}">
              <c16:uniqueId val="{00000000-D48B-4EA4-AE9B-927EBED249D2}"/>
            </c:ext>
          </c:extLst>
        </c:ser>
        <c:ser>
          <c:idx val="1"/>
          <c:order val="1"/>
          <c:tx>
            <c:v>Moderate risk</c:v>
          </c:tx>
          <c:spPr>
            <a:ln w="28575" cap="rnd">
              <a:solidFill>
                <a:schemeClr val="accent5"/>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averages'!$F$99:$L$99</c:f>
              <c:numCache>
                <c:formatCode>General</c:formatCode>
                <c:ptCount val="7"/>
                <c:pt idx="0">
                  <c:v>100</c:v>
                </c:pt>
                <c:pt idx="1">
                  <c:v>98.579993083137595</c:v>
                </c:pt>
                <c:pt idx="2">
                  <c:v>105.1653936560251</c:v>
                </c:pt>
                <c:pt idx="3">
                  <c:v>100.41777044458118</c:v>
                </c:pt>
                <c:pt idx="4">
                  <c:v>102.09282040990487</c:v>
                </c:pt>
                <c:pt idx="5">
                  <c:v>106.81796323063615</c:v>
                </c:pt>
                <c:pt idx="6">
                  <c:v>113.95941820627719</c:v>
                </c:pt>
              </c:numCache>
            </c:numRef>
          </c:val>
          <c:smooth val="0"/>
          <c:extLst>
            <c:ext xmlns:c16="http://schemas.microsoft.com/office/drawing/2014/chart" uri="{C3380CC4-5D6E-409C-BE32-E72D297353CC}">
              <c16:uniqueId val="{00000001-D48B-4EA4-AE9B-927EBED249D2}"/>
            </c:ext>
          </c:extLst>
        </c:ser>
        <c:ser>
          <c:idx val="2"/>
          <c:order val="2"/>
          <c:tx>
            <c:v>Low risk</c:v>
          </c:tx>
          <c:spPr>
            <a:ln w="28575" cap="rnd">
              <a:solidFill>
                <a:schemeClr val="accent4"/>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averages'!$F$100:$L$100</c:f>
              <c:numCache>
                <c:formatCode>General</c:formatCode>
                <c:ptCount val="7"/>
                <c:pt idx="0">
                  <c:v>100</c:v>
                </c:pt>
                <c:pt idx="1">
                  <c:v>96.91737435071569</c:v>
                </c:pt>
                <c:pt idx="2">
                  <c:v>96.232925763977391</c:v>
                </c:pt>
                <c:pt idx="3">
                  <c:v>97.715192777860196</c:v>
                </c:pt>
                <c:pt idx="4">
                  <c:v>94.633691165923736</c:v>
                </c:pt>
                <c:pt idx="5">
                  <c:v>95.124330885619116</c:v>
                </c:pt>
                <c:pt idx="6">
                  <c:v>95.551953006052472</c:v>
                </c:pt>
              </c:numCache>
            </c:numRef>
          </c:val>
          <c:smooth val="0"/>
          <c:extLst>
            <c:ext xmlns:c16="http://schemas.microsoft.com/office/drawing/2014/chart" uri="{C3380CC4-5D6E-409C-BE32-E72D297353CC}">
              <c16:uniqueId val="{00000002-D48B-4EA4-AE9B-927EBED249D2}"/>
            </c:ext>
          </c:extLst>
        </c:ser>
        <c:dLbls>
          <c:showLegendKey val="0"/>
          <c:showVal val="0"/>
          <c:showCatName val="0"/>
          <c:showSerName val="0"/>
          <c:showPercent val="0"/>
          <c:showBubbleSize val="0"/>
        </c:dLbls>
        <c:smooth val="0"/>
        <c:axId val="1255195631"/>
        <c:axId val="576113679"/>
      </c:lineChart>
      <c:catAx>
        <c:axId val="12551956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6113679"/>
        <c:crosses val="autoZero"/>
        <c:auto val="1"/>
        <c:lblAlgn val="ctr"/>
        <c:lblOffset val="100"/>
        <c:noMultiLvlLbl val="0"/>
      </c:catAx>
      <c:valAx>
        <c:axId val="576113679"/>
        <c:scaling>
          <c:orientation val="minMax"/>
          <c:max val="125"/>
          <c:min val="8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 100=2019</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1956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In debt distress and high risk</c:v>
          </c:tx>
          <c:spPr>
            <a:ln w="28575" cap="rnd">
              <a:solidFill>
                <a:schemeClr val="accent6"/>
              </a:solidFill>
              <a:round/>
            </a:ln>
            <a:effectLst/>
          </c:spPr>
          <c:marker>
            <c:symbol val="none"/>
          </c:marker>
          <c:cat>
            <c:numRef>
              <c:f>'5. Public spending averages'!$F$87:$M$87</c:f>
              <c:numCache>
                <c:formatCode>General</c:formatCode>
                <c:ptCount val="8"/>
                <c:pt idx="0">
                  <c:v>2019</c:v>
                </c:pt>
                <c:pt idx="1">
                  <c:v>2020</c:v>
                </c:pt>
                <c:pt idx="2">
                  <c:v>2021</c:v>
                </c:pt>
                <c:pt idx="3">
                  <c:v>2022</c:v>
                </c:pt>
                <c:pt idx="4">
                  <c:v>2023</c:v>
                </c:pt>
                <c:pt idx="5">
                  <c:v>2024</c:v>
                </c:pt>
                <c:pt idx="6">
                  <c:v>2025</c:v>
                </c:pt>
                <c:pt idx="7">
                  <c:v>2026</c:v>
                </c:pt>
              </c:numCache>
            </c:numRef>
          </c:cat>
          <c:val>
            <c:numRef>
              <c:f>'5. Public spending averages'!$F$103:$L$103</c:f>
              <c:numCache>
                <c:formatCode>General</c:formatCode>
                <c:ptCount val="7"/>
                <c:pt idx="0">
                  <c:v>100</c:v>
                </c:pt>
                <c:pt idx="1">
                  <c:v>100.71993654657653</c:v>
                </c:pt>
                <c:pt idx="2">
                  <c:v>108.16255639349113</c:v>
                </c:pt>
                <c:pt idx="3">
                  <c:v>102.83613410552954</c:v>
                </c:pt>
                <c:pt idx="4">
                  <c:v>95.093210109084112</c:v>
                </c:pt>
                <c:pt idx="5">
                  <c:v>94.510038819113305</c:v>
                </c:pt>
                <c:pt idx="6">
                  <c:v>98.875785165841364</c:v>
                </c:pt>
              </c:numCache>
            </c:numRef>
          </c:val>
          <c:smooth val="0"/>
          <c:extLst>
            <c:ext xmlns:c16="http://schemas.microsoft.com/office/drawing/2014/chart" uri="{C3380CC4-5D6E-409C-BE32-E72D297353CC}">
              <c16:uniqueId val="{00000000-FDCA-4E7A-9DE4-985E08D587AE}"/>
            </c:ext>
          </c:extLst>
        </c:ser>
        <c:ser>
          <c:idx val="1"/>
          <c:order val="1"/>
          <c:tx>
            <c:v>Moderate risk</c:v>
          </c:tx>
          <c:spPr>
            <a:ln w="28575" cap="rnd">
              <a:solidFill>
                <a:schemeClr val="accent5"/>
              </a:solidFill>
              <a:round/>
            </a:ln>
            <a:effectLst/>
          </c:spPr>
          <c:marker>
            <c:symbol val="none"/>
          </c:marker>
          <c:cat>
            <c:numRef>
              <c:f>'5. Public spending averages'!$F$87:$M$87</c:f>
              <c:numCache>
                <c:formatCode>General</c:formatCode>
                <c:ptCount val="8"/>
                <c:pt idx="0">
                  <c:v>2019</c:v>
                </c:pt>
                <c:pt idx="1">
                  <c:v>2020</c:v>
                </c:pt>
                <c:pt idx="2">
                  <c:v>2021</c:v>
                </c:pt>
                <c:pt idx="3">
                  <c:v>2022</c:v>
                </c:pt>
                <c:pt idx="4">
                  <c:v>2023</c:v>
                </c:pt>
                <c:pt idx="5">
                  <c:v>2024</c:v>
                </c:pt>
                <c:pt idx="6">
                  <c:v>2025</c:v>
                </c:pt>
                <c:pt idx="7">
                  <c:v>2026</c:v>
                </c:pt>
              </c:numCache>
            </c:numRef>
          </c:cat>
          <c:val>
            <c:numRef>
              <c:f>'5. Public spending averages'!$F$104:$L$104</c:f>
              <c:numCache>
                <c:formatCode>General</c:formatCode>
                <c:ptCount val="7"/>
                <c:pt idx="0">
                  <c:v>100</c:v>
                </c:pt>
                <c:pt idx="1">
                  <c:v>105.46451957696054</c:v>
                </c:pt>
                <c:pt idx="2">
                  <c:v>109.49636313934766</c:v>
                </c:pt>
                <c:pt idx="3">
                  <c:v>114.95748094895737</c:v>
                </c:pt>
                <c:pt idx="4">
                  <c:v>106.81589534483489</c:v>
                </c:pt>
                <c:pt idx="5">
                  <c:v>111.66432049381777</c:v>
                </c:pt>
                <c:pt idx="6">
                  <c:v>119.54779335044954</c:v>
                </c:pt>
              </c:numCache>
            </c:numRef>
          </c:val>
          <c:smooth val="0"/>
          <c:extLst>
            <c:ext xmlns:c16="http://schemas.microsoft.com/office/drawing/2014/chart" uri="{C3380CC4-5D6E-409C-BE32-E72D297353CC}">
              <c16:uniqueId val="{00000001-FDCA-4E7A-9DE4-985E08D587AE}"/>
            </c:ext>
          </c:extLst>
        </c:ser>
        <c:ser>
          <c:idx val="2"/>
          <c:order val="2"/>
          <c:tx>
            <c:v>Low risk</c:v>
          </c:tx>
          <c:spPr>
            <a:ln w="28575" cap="rnd">
              <a:solidFill>
                <a:schemeClr val="accent4"/>
              </a:solidFill>
              <a:round/>
            </a:ln>
            <a:effectLst/>
          </c:spPr>
          <c:marker>
            <c:symbol val="none"/>
          </c:marker>
          <c:cat>
            <c:numRef>
              <c:f>'5. Public spending averages'!$F$87:$M$87</c:f>
              <c:numCache>
                <c:formatCode>General</c:formatCode>
                <c:ptCount val="8"/>
                <c:pt idx="0">
                  <c:v>2019</c:v>
                </c:pt>
                <c:pt idx="1">
                  <c:v>2020</c:v>
                </c:pt>
                <c:pt idx="2">
                  <c:v>2021</c:v>
                </c:pt>
                <c:pt idx="3">
                  <c:v>2022</c:v>
                </c:pt>
                <c:pt idx="4">
                  <c:v>2023</c:v>
                </c:pt>
                <c:pt idx="5">
                  <c:v>2024</c:v>
                </c:pt>
                <c:pt idx="6">
                  <c:v>2025</c:v>
                </c:pt>
                <c:pt idx="7">
                  <c:v>2026</c:v>
                </c:pt>
              </c:numCache>
            </c:numRef>
          </c:cat>
          <c:val>
            <c:numRef>
              <c:f>'5. Public spending averages'!$F$105:$L$105</c:f>
              <c:numCache>
                <c:formatCode>General</c:formatCode>
                <c:ptCount val="7"/>
                <c:pt idx="0">
                  <c:v>100</c:v>
                </c:pt>
                <c:pt idx="1">
                  <c:v>102.29736391503532</c:v>
                </c:pt>
                <c:pt idx="2">
                  <c:v>110.46951806163351</c:v>
                </c:pt>
                <c:pt idx="3">
                  <c:v>121.62420550665831</c:v>
                </c:pt>
                <c:pt idx="4">
                  <c:v>126.45932299319161</c:v>
                </c:pt>
                <c:pt idx="5">
                  <c:v>121.11356642429884</c:v>
                </c:pt>
                <c:pt idx="6">
                  <c:v>135.94254248278415</c:v>
                </c:pt>
              </c:numCache>
            </c:numRef>
          </c:val>
          <c:smooth val="0"/>
          <c:extLst>
            <c:ext xmlns:c16="http://schemas.microsoft.com/office/drawing/2014/chart" uri="{C3380CC4-5D6E-409C-BE32-E72D297353CC}">
              <c16:uniqueId val="{00000002-FDCA-4E7A-9DE4-985E08D587AE}"/>
            </c:ext>
          </c:extLst>
        </c:ser>
        <c:dLbls>
          <c:showLegendKey val="0"/>
          <c:showVal val="0"/>
          <c:showCatName val="0"/>
          <c:showSerName val="0"/>
          <c:showPercent val="0"/>
          <c:showBubbleSize val="0"/>
        </c:dLbls>
        <c:smooth val="0"/>
        <c:axId val="1255257343"/>
        <c:axId val="576168399"/>
      </c:lineChart>
      <c:catAx>
        <c:axId val="12552573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6168399"/>
        <c:crosses val="autoZero"/>
        <c:auto val="1"/>
        <c:lblAlgn val="ctr"/>
        <c:lblOffset val="100"/>
        <c:noMultiLvlLbl val="0"/>
      </c:catAx>
      <c:valAx>
        <c:axId val="576168399"/>
        <c:scaling>
          <c:orientation val="minMax"/>
          <c:max val="145"/>
          <c:min val="8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 100=2019</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2573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In debt distress and high risk with external debt service over 15% of government revenue</c:v>
          </c:tx>
          <c:spPr>
            <a:ln w="28575" cap="rnd">
              <a:solidFill>
                <a:schemeClr val="accent6"/>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averages'!$F$108:$L$108</c:f>
              <c:numCache>
                <c:formatCode>General</c:formatCode>
                <c:ptCount val="7"/>
                <c:pt idx="0">
                  <c:v>100</c:v>
                </c:pt>
                <c:pt idx="1">
                  <c:v>99.893772539434792</c:v>
                </c:pt>
                <c:pt idx="2">
                  <c:v>106.37704418858222</c:v>
                </c:pt>
                <c:pt idx="3">
                  <c:v>103.25919730042575</c:v>
                </c:pt>
                <c:pt idx="4">
                  <c:v>93.51433802473025</c:v>
                </c:pt>
                <c:pt idx="5">
                  <c:v>92.178401594802324</c:v>
                </c:pt>
                <c:pt idx="6">
                  <c:v>97.750591454030555</c:v>
                </c:pt>
              </c:numCache>
            </c:numRef>
          </c:val>
          <c:smooth val="0"/>
          <c:extLst>
            <c:ext xmlns:c16="http://schemas.microsoft.com/office/drawing/2014/chart" uri="{C3380CC4-5D6E-409C-BE32-E72D297353CC}">
              <c16:uniqueId val="{00000000-D569-4828-BBBA-4594FDD3E999}"/>
            </c:ext>
          </c:extLst>
        </c:ser>
        <c:ser>
          <c:idx val="1"/>
          <c:order val="1"/>
          <c:tx>
            <c:v>Remaining high risk and moderate risk over 15% of government revenue</c:v>
          </c:tx>
          <c:spPr>
            <a:ln w="28575" cap="rnd">
              <a:solidFill>
                <a:schemeClr val="accent5"/>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averages'!$F$109:$L$109</c:f>
              <c:numCache>
                <c:formatCode>General</c:formatCode>
                <c:ptCount val="7"/>
                <c:pt idx="0">
                  <c:v>100</c:v>
                </c:pt>
                <c:pt idx="1">
                  <c:v>101.75829272201534</c:v>
                </c:pt>
                <c:pt idx="2">
                  <c:v>102.98867037450552</c:v>
                </c:pt>
                <c:pt idx="3">
                  <c:v>108.38959650232647</c:v>
                </c:pt>
                <c:pt idx="4">
                  <c:v>102.16263369184014</c:v>
                </c:pt>
                <c:pt idx="5">
                  <c:v>102.95372954989844</c:v>
                </c:pt>
                <c:pt idx="6">
                  <c:v>101.75359717026507</c:v>
                </c:pt>
              </c:numCache>
            </c:numRef>
          </c:val>
          <c:smooth val="0"/>
          <c:extLst>
            <c:ext xmlns:c16="http://schemas.microsoft.com/office/drawing/2014/chart" uri="{C3380CC4-5D6E-409C-BE32-E72D297353CC}">
              <c16:uniqueId val="{00000001-D569-4828-BBBA-4594FDD3E999}"/>
            </c:ext>
          </c:extLst>
        </c:ser>
        <c:ser>
          <c:idx val="2"/>
          <c:order val="2"/>
          <c:tx>
            <c:v>Remaining moderate risk, and low risk</c:v>
          </c:tx>
          <c:spPr>
            <a:ln w="28575" cap="rnd">
              <a:solidFill>
                <a:schemeClr val="accent4"/>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averages'!$F$110:$L$110</c:f>
              <c:numCache>
                <c:formatCode>General</c:formatCode>
                <c:ptCount val="7"/>
                <c:pt idx="0">
                  <c:v>100</c:v>
                </c:pt>
                <c:pt idx="1">
                  <c:v>102.1613916240574</c:v>
                </c:pt>
                <c:pt idx="2">
                  <c:v>105.19883366606338</c:v>
                </c:pt>
                <c:pt idx="3">
                  <c:v>104.25444865068394</c:v>
                </c:pt>
                <c:pt idx="4">
                  <c:v>106.74082508777482</c:v>
                </c:pt>
                <c:pt idx="5">
                  <c:v>107.46484074057366</c:v>
                </c:pt>
                <c:pt idx="6">
                  <c:v>109.72504618570856</c:v>
                </c:pt>
              </c:numCache>
            </c:numRef>
          </c:val>
          <c:smooth val="0"/>
          <c:extLst>
            <c:ext xmlns:c16="http://schemas.microsoft.com/office/drawing/2014/chart" uri="{C3380CC4-5D6E-409C-BE32-E72D297353CC}">
              <c16:uniqueId val="{00000002-D569-4828-BBBA-4594FDD3E999}"/>
            </c:ext>
          </c:extLst>
        </c:ser>
        <c:dLbls>
          <c:showLegendKey val="0"/>
          <c:showVal val="0"/>
          <c:showCatName val="0"/>
          <c:showSerName val="0"/>
          <c:showPercent val="0"/>
          <c:showBubbleSize val="0"/>
        </c:dLbls>
        <c:smooth val="0"/>
        <c:axId val="1204169935"/>
        <c:axId val="576297519"/>
      </c:lineChart>
      <c:catAx>
        <c:axId val="12041699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6297519"/>
        <c:crosses val="autoZero"/>
        <c:auto val="1"/>
        <c:lblAlgn val="ctr"/>
        <c:lblOffset val="100"/>
        <c:noMultiLvlLbl val="0"/>
      </c:catAx>
      <c:valAx>
        <c:axId val="57629751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 100=2019</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1699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In debt distress and high risk with external debt service over 15% of government revenue</c:v>
          </c:tx>
          <c:spPr>
            <a:ln w="28575" cap="rnd">
              <a:solidFill>
                <a:schemeClr val="accent6"/>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averages'!$F$113:$L$113</c:f>
              <c:numCache>
                <c:formatCode>General</c:formatCode>
                <c:ptCount val="7"/>
                <c:pt idx="0">
                  <c:v>100</c:v>
                </c:pt>
                <c:pt idx="1">
                  <c:v>100.04254238822358</c:v>
                </c:pt>
                <c:pt idx="2">
                  <c:v>99.156657196591411</c:v>
                </c:pt>
                <c:pt idx="3">
                  <c:v>96.357382990278424</c:v>
                </c:pt>
                <c:pt idx="4">
                  <c:v>96.920276973602839</c:v>
                </c:pt>
                <c:pt idx="5">
                  <c:v>81.457948958632485</c:v>
                </c:pt>
                <c:pt idx="6">
                  <c:v>90.680850424840784</c:v>
                </c:pt>
              </c:numCache>
            </c:numRef>
          </c:val>
          <c:smooth val="0"/>
          <c:extLst>
            <c:ext xmlns:c16="http://schemas.microsoft.com/office/drawing/2014/chart" uri="{C3380CC4-5D6E-409C-BE32-E72D297353CC}">
              <c16:uniqueId val="{00000000-0720-453E-A6EA-807869B9DBBE}"/>
            </c:ext>
          </c:extLst>
        </c:ser>
        <c:ser>
          <c:idx val="1"/>
          <c:order val="1"/>
          <c:tx>
            <c:v>Remaining high risk, and moderate risk with external debt service over 15% of government revenue</c:v>
          </c:tx>
          <c:spPr>
            <a:ln w="28575" cap="rnd">
              <a:solidFill>
                <a:schemeClr val="accent5"/>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averages'!$F$114:$L$114</c:f>
              <c:numCache>
                <c:formatCode>General</c:formatCode>
                <c:ptCount val="7"/>
                <c:pt idx="0">
                  <c:v>100</c:v>
                </c:pt>
                <c:pt idx="1">
                  <c:v>101.82103936329986</c:v>
                </c:pt>
                <c:pt idx="2">
                  <c:v>102.72788237522133</c:v>
                </c:pt>
                <c:pt idx="3">
                  <c:v>103.13836977443444</c:v>
                </c:pt>
                <c:pt idx="4">
                  <c:v>102.03747054228822</c:v>
                </c:pt>
                <c:pt idx="5">
                  <c:v>109.11561383032338</c:v>
                </c:pt>
                <c:pt idx="6">
                  <c:v>112.88537329618836</c:v>
                </c:pt>
              </c:numCache>
            </c:numRef>
          </c:val>
          <c:smooth val="0"/>
          <c:extLst>
            <c:ext xmlns:c16="http://schemas.microsoft.com/office/drawing/2014/chart" uri="{C3380CC4-5D6E-409C-BE32-E72D297353CC}">
              <c16:uniqueId val="{00000001-0720-453E-A6EA-807869B9DBBE}"/>
            </c:ext>
          </c:extLst>
        </c:ser>
        <c:ser>
          <c:idx val="2"/>
          <c:order val="2"/>
          <c:tx>
            <c:v>Remaining moderate risk, and low risk</c:v>
          </c:tx>
          <c:spPr>
            <a:ln w="28575" cap="rnd">
              <a:solidFill>
                <a:schemeClr val="accent4"/>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averages'!$F$115:$L$115</c:f>
              <c:numCache>
                <c:formatCode>General</c:formatCode>
                <c:ptCount val="7"/>
                <c:pt idx="0">
                  <c:v>100</c:v>
                </c:pt>
                <c:pt idx="1">
                  <c:v>97.502444881257688</c:v>
                </c:pt>
                <c:pt idx="2">
                  <c:v>98.172174097472791</c:v>
                </c:pt>
                <c:pt idx="3">
                  <c:v>97.715192777860196</c:v>
                </c:pt>
                <c:pt idx="4">
                  <c:v>93.286786240203355</c:v>
                </c:pt>
                <c:pt idx="5">
                  <c:v>99.16023335124197</c:v>
                </c:pt>
                <c:pt idx="6">
                  <c:v>102.33556776135444</c:v>
                </c:pt>
              </c:numCache>
            </c:numRef>
          </c:val>
          <c:smooth val="0"/>
          <c:extLst>
            <c:ext xmlns:c16="http://schemas.microsoft.com/office/drawing/2014/chart" uri="{C3380CC4-5D6E-409C-BE32-E72D297353CC}">
              <c16:uniqueId val="{00000002-0720-453E-A6EA-807869B9DBBE}"/>
            </c:ext>
          </c:extLst>
        </c:ser>
        <c:dLbls>
          <c:showLegendKey val="0"/>
          <c:showVal val="0"/>
          <c:showCatName val="0"/>
          <c:showSerName val="0"/>
          <c:showPercent val="0"/>
          <c:showBubbleSize val="0"/>
        </c:dLbls>
        <c:smooth val="0"/>
        <c:axId val="1204220047"/>
        <c:axId val="576105999"/>
      </c:lineChart>
      <c:catAx>
        <c:axId val="12042200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6105999"/>
        <c:crosses val="autoZero"/>
        <c:auto val="1"/>
        <c:lblAlgn val="ctr"/>
        <c:lblOffset val="100"/>
        <c:noMultiLvlLbl val="0"/>
      </c:catAx>
      <c:valAx>
        <c:axId val="576105999"/>
        <c:scaling>
          <c:orientation val="minMax"/>
          <c:min val="7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 2019=100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2200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In debt distress and high risk wih external debt service over 15% of government revenue</c:v>
          </c:tx>
          <c:spPr>
            <a:ln w="28575" cap="rnd">
              <a:solidFill>
                <a:schemeClr val="accent6"/>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averages'!$F$118:$L$118</c:f>
              <c:numCache>
                <c:formatCode>General</c:formatCode>
                <c:ptCount val="7"/>
                <c:pt idx="0">
                  <c:v>100</c:v>
                </c:pt>
                <c:pt idx="1">
                  <c:v>106.07328104857166</c:v>
                </c:pt>
                <c:pt idx="2">
                  <c:v>110.79175332164867</c:v>
                </c:pt>
                <c:pt idx="3">
                  <c:v>100.58953705447122</c:v>
                </c:pt>
                <c:pt idx="4">
                  <c:v>94.805492011509742</c:v>
                </c:pt>
                <c:pt idx="5">
                  <c:v>82.272205349625651</c:v>
                </c:pt>
                <c:pt idx="6">
                  <c:v>87.350499848628516</c:v>
                </c:pt>
              </c:numCache>
            </c:numRef>
          </c:val>
          <c:smooth val="0"/>
          <c:extLst>
            <c:ext xmlns:c16="http://schemas.microsoft.com/office/drawing/2014/chart" uri="{C3380CC4-5D6E-409C-BE32-E72D297353CC}">
              <c16:uniqueId val="{00000000-BEE6-475F-82BD-307C697AF58F}"/>
            </c:ext>
          </c:extLst>
        </c:ser>
        <c:ser>
          <c:idx val="1"/>
          <c:order val="1"/>
          <c:tx>
            <c:v>Remaining high risk, and moderate risk with external debt service over 15% of government revenue</c:v>
          </c:tx>
          <c:spPr>
            <a:ln w="28575" cap="rnd">
              <a:solidFill>
                <a:schemeClr val="accent5"/>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averages'!$F$119:$L$119</c:f>
              <c:numCache>
                <c:formatCode>General</c:formatCode>
                <c:ptCount val="7"/>
                <c:pt idx="0">
                  <c:v>100</c:v>
                </c:pt>
                <c:pt idx="1">
                  <c:v>101.87586320253665</c:v>
                </c:pt>
                <c:pt idx="2">
                  <c:v>105.19551775320345</c:v>
                </c:pt>
                <c:pt idx="3">
                  <c:v>105.24640297125177</c:v>
                </c:pt>
                <c:pt idx="4">
                  <c:v>110.12141942209058</c:v>
                </c:pt>
                <c:pt idx="5">
                  <c:v>105.1644932888514</c:v>
                </c:pt>
                <c:pt idx="6">
                  <c:v>112.72340835799955</c:v>
                </c:pt>
              </c:numCache>
            </c:numRef>
          </c:val>
          <c:smooth val="0"/>
          <c:extLst>
            <c:ext xmlns:c16="http://schemas.microsoft.com/office/drawing/2014/chart" uri="{C3380CC4-5D6E-409C-BE32-E72D297353CC}">
              <c16:uniqueId val="{00000001-BEE6-475F-82BD-307C697AF58F}"/>
            </c:ext>
          </c:extLst>
        </c:ser>
        <c:ser>
          <c:idx val="2"/>
          <c:order val="2"/>
          <c:tx>
            <c:v>Remaining moderate risk, and low risk</c:v>
          </c:tx>
          <c:spPr>
            <a:ln w="28575" cap="rnd">
              <a:solidFill>
                <a:schemeClr val="accent4"/>
              </a:solidFill>
              <a:round/>
            </a:ln>
            <a:effectLst/>
          </c:spPr>
          <c:marker>
            <c:symbol val="none"/>
          </c:marker>
          <c:cat>
            <c:numRef>
              <c:f>'5. Public spending averages'!$F$87:$L$87</c:f>
              <c:numCache>
                <c:formatCode>General</c:formatCode>
                <c:ptCount val="7"/>
                <c:pt idx="0">
                  <c:v>2019</c:v>
                </c:pt>
                <c:pt idx="1">
                  <c:v>2020</c:v>
                </c:pt>
                <c:pt idx="2">
                  <c:v>2021</c:v>
                </c:pt>
                <c:pt idx="3">
                  <c:v>2022</c:v>
                </c:pt>
                <c:pt idx="4">
                  <c:v>2023</c:v>
                </c:pt>
                <c:pt idx="5">
                  <c:v>2024</c:v>
                </c:pt>
                <c:pt idx="6">
                  <c:v>2025</c:v>
                </c:pt>
              </c:numCache>
            </c:numRef>
          </c:cat>
          <c:val>
            <c:numRef>
              <c:f>'5. Public spending averages'!$F$120:$L$120</c:f>
              <c:numCache>
                <c:formatCode>General</c:formatCode>
                <c:ptCount val="7"/>
                <c:pt idx="0">
                  <c:v>100</c:v>
                </c:pt>
                <c:pt idx="1">
                  <c:v>104.86098233027398</c:v>
                </c:pt>
                <c:pt idx="2">
                  <c:v>109.49636313934766</c:v>
                </c:pt>
                <c:pt idx="3">
                  <c:v>115.61498884361738</c:v>
                </c:pt>
                <c:pt idx="4">
                  <c:v>111.83133644632514</c:v>
                </c:pt>
                <c:pt idx="5">
                  <c:v>111.66432049381777</c:v>
                </c:pt>
                <c:pt idx="6">
                  <c:v>122.41893858345379</c:v>
                </c:pt>
              </c:numCache>
            </c:numRef>
          </c:val>
          <c:smooth val="0"/>
          <c:extLst>
            <c:ext xmlns:c16="http://schemas.microsoft.com/office/drawing/2014/chart" uri="{C3380CC4-5D6E-409C-BE32-E72D297353CC}">
              <c16:uniqueId val="{00000002-BEE6-475F-82BD-307C697AF58F}"/>
            </c:ext>
          </c:extLst>
        </c:ser>
        <c:dLbls>
          <c:showLegendKey val="0"/>
          <c:showVal val="0"/>
          <c:showCatName val="0"/>
          <c:showSerName val="0"/>
          <c:showPercent val="0"/>
          <c:showBubbleSize val="0"/>
        </c:dLbls>
        <c:smooth val="0"/>
        <c:axId val="1253004143"/>
        <c:axId val="576084399"/>
      </c:lineChart>
      <c:catAx>
        <c:axId val="12530041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6084399"/>
        <c:crosses val="autoZero"/>
        <c:auto val="1"/>
        <c:lblAlgn val="ctr"/>
        <c:lblOffset val="100"/>
        <c:noMultiLvlLbl val="0"/>
      </c:catAx>
      <c:valAx>
        <c:axId val="576084399"/>
        <c:scaling>
          <c:orientation val="minMax"/>
          <c:min val="7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 100=2019</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30041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Estimated growth in public spending need to meet SDGs</c:v>
          </c:tx>
          <c:spPr>
            <a:ln w="28575" cap="rnd">
              <a:solidFill>
                <a:schemeClr val="accent1"/>
              </a:solidFill>
              <a:round/>
            </a:ln>
            <a:effectLst/>
          </c:spPr>
          <c:marker>
            <c:symbol val="none"/>
          </c:marker>
          <c:cat>
            <c:numRef>
              <c:f>'5. Public spending averages'!$F$87:$Q$87</c:f>
              <c:numCache>
                <c:formatCode>General</c:formatCode>
                <c:ptCount val="12"/>
                <c:pt idx="0">
                  <c:v>2019</c:v>
                </c:pt>
                <c:pt idx="1">
                  <c:v>2020</c:v>
                </c:pt>
                <c:pt idx="2">
                  <c:v>2021</c:v>
                </c:pt>
                <c:pt idx="3">
                  <c:v>2022</c:v>
                </c:pt>
                <c:pt idx="4">
                  <c:v>2023</c:v>
                </c:pt>
                <c:pt idx="5">
                  <c:v>2024</c:v>
                </c:pt>
                <c:pt idx="6">
                  <c:v>2025</c:v>
                </c:pt>
                <c:pt idx="7">
                  <c:v>2026</c:v>
                </c:pt>
                <c:pt idx="8">
                  <c:v>2027</c:v>
                </c:pt>
                <c:pt idx="9">
                  <c:v>2028</c:v>
                </c:pt>
                <c:pt idx="10">
                  <c:v>2029</c:v>
                </c:pt>
                <c:pt idx="11">
                  <c:v>2030</c:v>
                </c:pt>
              </c:numCache>
            </c:numRef>
          </c:cat>
          <c:val>
            <c:numRef>
              <c:f>'5. Public spending averages'!$F$123:$Q$123</c:f>
              <c:numCache>
                <c:formatCode>General</c:formatCode>
                <c:ptCount val="12"/>
                <c:pt idx="0">
                  <c:v>100</c:v>
                </c:pt>
                <c:pt idx="1">
                  <c:v>106.5</c:v>
                </c:pt>
                <c:pt idx="2">
                  <c:v>113.4225</c:v>
                </c:pt>
                <c:pt idx="3">
                  <c:v>120.7949625</c:v>
                </c:pt>
                <c:pt idx="4">
                  <c:v>128.6466350625</c:v>
                </c:pt>
                <c:pt idx="5">
                  <c:v>137.0086663415625</c:v>
                </c:pt>
                <c:pt idx="6">
                  <c:v>145.91422965376407</c:v>
                </c:pt>
                <c:pt idx="7">
                  <c:v>155.39865458125871</c:v>
                </c:pt>
                <c:pt idx="8">
                  <c:v>165.49956712904051</c:v>
                </c:pt>
                <c:pt idx="9">
                  <c:v>176.25703899242814</c:v>
                </c:pt>
                <c:pt idx="10">
                  <c:v>187.71374652693595</c:v>
                </c:pt>
                <c:pt idx="11">
                  <c:v>199.91514005118677</c:v>
                </c:pt>
              </c:numCache>
            </c:numRef>
          </c:val>
          <c:smooth val="0"/>
          <c:extLst>
            <c:ext xmlns:c16="http://schemas.microsoft.com/office/drawing/2014/chart" uri="{C3380CC4-5D6E-409C-BE32-E72D297353CC}">
              <c16:uniqueId val="{00000000-3634-4BE7-AFFF-EE3C28132AE5}"/>
            </c:ext>
          </c:extLst>
        </c:ser>
        <c:ser>
          <c:idx val="1"/>
          <c:order val="1"/>
          <c:tx>
            <c:v>Actual in debt distress and high risk countries</c:v>
          </c:tx>
          <c:spPr>
            <a:ln w="28575" cap="rnd">
              <a:solidFill>
                <a:schemeClr val="accent2"/>
              </a:solidFill>
              <a:round/>
            </a:ln>
            <a:effectLst/>
          </c:spPr>
          <c:marker>
            <c:symbol val="none"/>
          </c:marker>
          <c:cat>
            <c:numRef>
              <c:f>'5. Public spending averages'!$F$87:$Q$87</c:f>
              <c:numCache>
                <c:formatCode>General</c:formatCode>
                <c:ptCount val="12"/>
                <c:pt idx="0">
                  <c:v>2019</c:v>
                </c:pt>
                <c:pt idx="1">
                  <c:v>2020</c:v>
                </c:pt>
                <c:pt idx="2">
                  <c:v>2021</c:v>
                </c:pt>
                <c:pt idx="3">
                  <c:v>2022</c:v>
                </c:pt>
                <c:pt idx="4">
                  <c:v>2023</c:v>
                </c:pt>
                <c:pt idx="5">
                  <c:v>2024</c:v>
                </c:pt>
                <c:pt idx="6">
                  <c:v>2025</c:v>
                </c:pt>
                <c:pt idx="7">
                  <c:v>2026</c:v>
                </c:pt>
                <c:pt idx="8">
                  <c:v>2027</c:v>
                </c:pt>
                <c:pt idx="9">
                  <c:v>2028</c:v>
                </c:pt>
                <c:pt idx="10">
                  <c:v>2029</c:v>
                </c:pt>
                <c:pt idx="11">
                  <c:v>2030</c:v>
                </c:pt>
              </c:numCache>
            </c:numRef>
          </c:cat>
          <c:val>
            <c:numRef>
              <c:f>'5. Public spending averages'!$F$124:$Q$124</c:f>
              <c:numCache>
                <c:formatCode>General</c:formatCode>
                <c:ptCount val="12"/>
                <c:pt idx="0">
                  <c:v>100</c:v>
                </c:pt>
                <c:pt idx="1">
                  <c:v>97.387703633269012</c:v>
                </c:pt>
                <c:pt idx="2">
                  <c:v>97.014745560410603</c:v>
                </c:pt>
                <c:pt idx="3">
                  <c:v>106.42615560622343</c:v>
                </c:pt>
                <c:pt idx="4">
                  <c:v>94.385827136730526</c:v>
                </c:pt>
                <c:pt idx="5">
                  <c:v>98.195789661164071</c:v>
                </c:pt>
                <c:pt idx="6">
                  <c:v>97.750591454030555</c:v>
                </c:pt>
              </c:numCache>
            </c:numRef>
          </c:val>
          <c:smooth val="0"/>
          <c:extLst>
            <c:ext xmlns:c16="http://schemas.microsoft.com/office/drawing/2014/chart" uri="{C3380CC4-5D6E-409C-BE32-E72D297353CC}">
              <c16:uniqueId val="{00000001-3634-4BE7-AFFF-EE3C28132AE5}"/>
            </c:ext>
          </c:extLst>
        </c:ser>
        <c:ser>
          <c:idx val="2"/>
          <c:order val="2"/>
          <c:tx>
            <c:v>Actual moderate risk countries</c:v>
          </c:tx>
          <c:spPr>
            <a:ln w="28575" cap="rnd">
              <a:solidFill>
                <a:schemeClr val="accent3"/>
              </a:solidFill>
              <a:round/>
            </a:ln>
            <a:effectLst/>
          </c:spPr>
          <c:marker>
            <c:symbol val="none"/>
          </c:marker>
          <c:cat>
            <c:numRef>
              <c:f>'5. Public spending averages'!$F$87:$Q$87</c:f>
              <c:numCache>
                <c:formatCode>General</c:formatCode>
                <c:ptCount val="12"/>
                <c:pt idx="0">
                  <c:v>2019</c:v>
                </c:pt>
                <c:pt idx="1">
                  <c:v>2020</c:v>
                </c:pt>
                <c:pt idx="2">
                  <c:v>2021</c:v>
                </c:pt>
                <c:pt idx="3">
                  <c:v>2022</c:v>
                </c:pt>
                <c:pt idx="4">
                  <c:v>2023</c:v>
                </c:pt>
                <c:pt idx="5">
                  <c:v>2024</c:v>
                </c:pt>
                <c:pt idx="6">
                  <c:v>2025</c:v>
                </c:pt>
                <c:pt idx="7">
                  <c:v>2026</c:v>
                </c:pt>
                <c:pt idx="8">
                  <c:v>2027</c:v>
                </c:pt>
                <c:pt idx="9">
                  <c:v>2028</c:v>
                </c:pt>
                <c:pt idx="10">
                  <c:v>2029</c:v>
                </c:pt>
                <c:pt idx="11">
                  <c:v>2030</c:v>
                </c:pt>
              </c:numCache>
            </c:numRef>
          </c:cat>
          <c:val>
            <c:numRef>
              <c:f>'5. Public spending averages'!$F$125:$Q$125</c:f>
              <c:numCache>
                <c:formatCode>General</c:formatCode>
                <c:ptCount val="12"/>
                <c:pt idx="0">
                  <c:v>100</c:v>
                </c:pt>
                <c:pt idx="1">
                  <c:v>105.01368880595641</c:v>
                </c:pt>
                <c:pt idx="2">
                  <c:v>105.19883366606338</c:v>
                </c:pt>
                <c:pt idx="3">
                  <c:v>114.64067923621653</c:v>
                </c:pt>
                <c:pt idx="4">
                  <c:v>104.34038576598654</c:v>
                </c:pt>
                <c:pt idx="5">
                  <c:v>112.12024302106792</c:v>
                </c:pt>
                <c:pt idx="6">
                  <c:v>111.31000765306504</c:v>
                </c:pt>
              </c:numCache>
            </c:numRef>
          </c:val>
          <c:smooth val="0"/>
          <c:extLst>
            <c:ext xmlns:c16="http://schemas.microsoft.com/office/drawing/2014/chart" uri="{C3380CC4-5D6E-409C-BE32-E72D297353CC}">
              <c16:uniqueId val="{00000002-3634-4BE7-AFFF-EE3C28132AE5}"/>
            </c:ext>
          </c:extLst>
        </c:ser>
        <c:ser>
          <c:idx val="3"/>
          <c:order val="3"/>
          <c:tx>
            <c:v>Actual low risk countries</c:v>
          </c:tx>
          <c:spPr>
            <a:ln w="28575" cap="rnd">
              <a:solidFill>
                <a:schemeClr val="accent4"/>
              </a:solidFill>
              <a:round/>
            </a:ln>
            <a:effectLst/>
          </c:spPr>
          <c:marker>
            <c:symbol val="none"/>
          </c:marker>
          <c:cat>
            <c:numRef>
              <c:f>'5. Public spending averages'!$F$87:$Q$87</c:f>
              <c:numCache>
                <c:formatCode>General</c:formatCode>
                <c:ptCount val="12"/>
                <c:pt idx="0">
                  <c:v>2019</c:v>
                </c:pt>
                <c:pt idx="1">
                  <c:v>2020</c:v>
                </c:pt>
                <c:pt idx="2">
                  <c:v>2021</c:v>
                </c:pt>
                <c:pt idx="3">
                  <c:v>2022</c:v>
                </c:pt>
                <c:pt idx="4">
                  <c:v>2023</c:v>
                </c:pt>
                <c:pt idx="5">
                  <c:v>2024</c:v>
                </c:pt>
                <c:pt idx="6">
                  <c:v>2025</c:v>
                </c:pt>
                <c:pt idx="7">
                  <c:v>2026</c:v>
                </c:pt>
                <c:pt idx="8">
                  <c:v>2027</c:v>
                </c:pt>
                <c:pt idx="9">
                  <c:v>2028</c:v>
                </c:pt>
                <c:pt idx="10">
                  <c:v>2029</c:v>
                </c:pt>
                <c:pt idx="11">
                  <c:v>2030</c:v>
                </c:pt>
              </c:numCache>
            </c:numRef>
          </c:cat>
          <c:val>
            <c:numRef>
              <c:f>'5. Public spending averages'!$F$126:$Q$126</c:f>
              <c:numCache>
                <c:formatCode>General</c:formatCode>
                <c:ptCount val="12"/>
                <c:pt idx="0">
                  <c:v>100</c:v>
                </c:pt>
                <c:pt idx="1">
                  <c:v>102.9561361233784</c:v>
                </c:pt>
                <c:pt idx="2">
                  <c:v>109.39511723323075</c:v>
                </c:pt>
                <c:pt idx="3">
                  <c:v>104.25444865068394</c:v>
                </c:pt>
                <c:pt idx="4">
                  <c:v>111.76176987101647</c:v>
                </c:pt>
                <c:pt idx="5">
                  <c:v>121.13381291914517</c:v>
                </c:pt>
                <c:pt idx="6">
                  <c:v>128.18818830423237</c:v>
                </c:pt>
              </c:numCache>
            </c:numRef>
          </c:val>
          <c:smooth val="0"/>
          <c:extLst>
            <c:ext xmlns:c16="http://schemas.microsoft.com/office/drawing/2014/chart" uri="{C3380CC4-5D6E-409C-BE32-E72D297353CC}">
              <c16:uniqueId val="{00000003-3634-4BE7-AFFF-EE3C28132AE5}"/>
            </c:ext>
          </c:extLst>
        </c:ser>
        <c:dLbls>
          <c:showLegendKey val="0"/>
          <c:showVal val="0"/>
          <c:showCatName val="0"/>
          <c:showSerName val="0"/>
          <c:showPercent val="0"/>
          <c:showBubbleSize val="0"/>
        </c:dLbls>
        <c:smooth val="0"/>
        <c:axId val="304628047"/>
        <c:axId val="63722639"/>
      </c:lineChart>
      <c:catAx>
        <c:axId val="3046280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722639"/>
        <c:crosses val="autoZero"/>
        <c:auto val="1"/>
        <c:lblAlgn val="ctr"/>
        <c:lblOffset val="100"/>
        <c:noMultiLvlLbl val="0"/>
      </c:catAx>
      <c:valAx>
        <c:axId val="637226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 dex 100=2019</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46280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1.xml"/><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36</xdr:col>
      <xdr:colOff>428625</xdr:colOff>
      <xdr:row>139</xdr:row>
      <xdr:rowOff>147637</xdr:rowOff>
    </xdr:from>
    <xdr:to>
      <xdr:col>44</xdr:col>
      <xdr:colOff>123825</xdr:colOff>
      <xdr:row>154</xdr:row>
      <xdr:rowOff>33337</xdr:rowOff>
    </xdr:to>
    <xdr:graphicFrame macro="">
      <xdr:nvGraphicFramePr>
        <xdr:cNvPr id="3" name="Chart 2">
          <a:extLst>
            <a:ext uri="{FF2B5EF4-FFF2-40B4-BE49-F238E27FC236}">
              <a16:creationId xmlns:a16="http://schemas.microsoft.com/office/drawing/2014/main" id="{76A6369D-BB97-2054-AEB6-0C04515F38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62</xdr:col>
      <xdr:colOff>285750</xdr:colOff>
      <xdr:row>59</xdr:row>
      <xdr:rowOff>14287</xdr:rowOff>
    </xdr:from>
    <xdr:to>
      <xdr:col>69</xdr:col>
      <xdr:colOff>590550</xdr:colOff>
      <xdr:row>73</xdr:row>
      <xdr:rowOff>90487</xdr:rowOff>
    </xdr:to>
    <xdr:graphicFrame macro="">
      <xdr:nvGraphicFramePr>
        <xdr:cNvPr id="2" name="Chart 1">
          <a:extLst>
            <a:ext uri="{FF2B5EF4-FFF2-40B4-BE49-F238E27FC236}">
              <a16:creationId xmlns:a16="http://schemas.microsoft.com/office/drawing/2014/main" id="{93D19C87-3E96-03DE-5C70-FCB6B95420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571499</xdr:colOff>
      <xdr:row>149</xdr:row>
      <xdr:rowOff>104774</xdr:rowOff>
    </xdr:from>
    <xdr:to>
      <xdr:col>14</xdr:col>
      <xdr:colOff>104774</xdr:colOff>
      <xdr:row>168</xdr:row>
      <xdr:rowOff>38100</xdr:rowOff>
    </xdr:to>
    <xdr:graphicFrame macro="">
      <xdr:nvGraphicFramePr>
        <xdr:cNvPr id="2" name="Chart 1">
          <a:extLst>
            <a:ext uri="{FF2B5EF4-FFF2-40B4-BE49-F238E27FC236}">
              <a16:creationId xmlns:a16="http://schemas.microsoft.com/office/drawing/2014/main" id="{618B4B87-1372-4306-AFA0-F644D804B1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26</xdr:col>
      <xdr:colOff>66675</xdr:colOff>
      <xdr:row>84</xdr:row>
      <xdr:rowOff>138112</xdr:rowOff>
    </xdr:from>
    <xdr:to>
      <xdr:col>33</xdr:col>
      <xdr:colOff>371475</xdr:colOff>
      <xdr:row>99</xdr:row>
      <xdr:rowOff>23812</xdr:rowOff>
    </xdr:to>
    <xdr:graphicFrame macro="">
      <xdr:nvGraphicFramePr>
        <xdr:cNvPr id="2" name="Chart 1">
          <a:extLst>
            <a:ext uri="{FF2B5EF4-FFF2-40B4-BE49-F238E27FC236}">
              <a16:creationId xmlns:a16="http://schemas.microsoft.com/office/drawing/2014/main" id="{3419815D-7C92-1092-CFDB-13DED59A06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104775</xdr:colOff>
      <xdr:row>69</xdr:row>
      <xdr:rowOff>166687</xdr:rowOff>
    </xdr:from>
    <xdr:to>
      <xdr:col>33</xdr:col>
      <xdr:colOff>409575</xdr:colOff>
      <xdr:row>84</xdr:row>
      <xdr:rowOff>52387</xdr:rowOff>
    </xdr:to>
    <xdr:graphicFrame macro="">
      <xdr:nvGraphicFramePr>
        <xdr:cNvPr id="3" name="Chart 2">
          <a:extLst>
            <a:ext uri="{FF2B5EF4-FFF2-40B4-BE49-F238E27FC236}">
              <a16:creationId xmlns:a16="http://schemas.microsoft.com/office/drawing/2014/main" id="{D2ECC0D3-3D48-7CAD-A897-4394D747EC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14287</xdr:colOff>
      <xdr:row>85</xdr:row>
      <xdr:rowOff>100012</xdr:rowOff>
    </xdr:from>
    <xdr:to>
      <xdr:col>25</xdr:col>
      <xdr:colOff>319087</xdr:colOff>
      <xdr:row>99</xdr:row>
      <xdr:rowOff>176212</xdr:rowOff>
    </xdr:to>
    <xdr:graphicFrame macro="">
      <xdr:nvGraphicFramePr>
        <xdr:cNvPr id="4" name="Chart 3">
          <a:extLst>
            <a:ext uri="{FF2B5EF4-FFF2-40B4-BE49-F238E27FC236}">
              <a16:creationId xmlns:a16="http://schemas.microsoft.com/office/drawing/2014/main" id="{5EA607F2-8D8A-DA7D-E623-4E3FAC2DA39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4762</xdr:colOff>
      <xdr:row>100</xdr:row>
      <xdr:rowOff>176212</xdr:rowOff>
    </xdr:from>
    <xdr:to>
      <xdr:col>25</xdr:col>
      <xdr:colOff>309562</xdr:colOff>
      <xdr:row>115</xdr:row>
      <xdr:rowOff>61912</xdr:rowOff>
    </xdr:to>
    <xdr:graphicFrame macro="">
      <xdr:nvGraphicFramePr>
        <xdr:cNvPr id="5" name="Chart 4">
          <a:extLst>
            <a:ext uri="{FF2B5EF4-FFF2-40B4-BE49-F238E27FC236}">
              <a16:creationId xmlns:a16="http://schemas.microsoft.com/office/drawing/2014/main" id="{E596A3A0-6310-62B3-0438-8CCB15FEAF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481012</xdr:colOff>
      <xdr:row>117</xdr:row>
      <xdr:rowOff>23812</xdr:rowOff>
    </xdr:from>
    <xdr:to>
      <xdr:col>25</xdr:col>
      <xdr:colOff>176212</xdr:colOff>
      <xdr:row>131</xdr:row>
      <xdr:rowOff>100012</xdr:rowOff>
    </xdr:to>
    <xdr:graphicFrame macro="">
      <xdr:nvGraphicFramePr>
        <xdr:cNvPr id="6" name="Chart 5">
          <a:extLst>
            <a:ext uri="{FF2B5EF4-FFF2-40B4-BE49-F238E27FC236}">
              <a16:creationId xmlns:a16="http://schemas.microsoft.com/office/drawing/2014/main" id="{44B2F459-5FE5-911A-82C7-2210DA66B2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25</xdr:col>
      <xdr:colOff>576262</xdr:colOff>
      <xdr:row>101</xdr:row>
      <xdr:rowOff>128587</xdr:rowOff>
    </xdr:from>
    <xdr:to>
      <xdr:col>33</xdr:col>
      <xdr:colOff>271462</xdr:colOff>
      <xdr:row>116</xdr:row>
      <xdr:rowOff>14287</xdr:rowOff>
    </xdr:to>
    <xdr:graphicFrame macro="">
      <xdr:nvGraphicFramePr>
        <xdr:cNvPr id="7" name="Chart 6">
          <a:extLst>
            <a:ext uri="{FF2B5EF4-FFF2-40B4-BE49-F238E27FC236}">
              <a16:creationId xmlns:a16="http://schemas.microsoft.com/office/drawing/2014/main" id="{C365A469-B4A0-1F5E-C651-690D5ADF00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280987</xdr:colOff>
      <xdr:row>118</xdr:row>
      <xdr:rowOff>71437</xdr:rowOff>
    </xdr:from>
    <xdr:to>
      <xdr:col>33</xdr:col>
      <xdr:colOff>585787</xdr:colOff>
      <xdr:row>132</xdr:row>
      <xdr:rowOff>147637</xdr:rowOff>
    </xdr:to>
    <xdr:graphicFrame macro="">
      <xdr:nvGraphicFramePr>
        <xdr:cNvPr id="8" name="Chart 7">
          <a:extLst>
            <a:ext uri="{FF2B5EF4-FFF2-40B4-BE49-F238E27FC236}">
              <a16:creationId xmlns:a16="http://schemas.microsoft.com/office/drawing/2014/main" id="{285F51DC-11D2-98E8-D622-70A8ABAADE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361950</xdr:colOff>
      <xdr:row>129</xdr:row>
      <xdr:rowOff>52387</xdr:rowOff>
    </xdr:from>
    <xdr:to>
      <xdr:col>17</xdr:col>
      <xdr:colOff>57150</xdr:colOff>
      <xdr:row>143</xdr:row>
      <xdr:rowOff>128587</xdr:rowOff>
    </xdr:to>
    <xdr:graphicFrame macro="">
      <xdr:nvGraphicFramePr>
        <xdr:cNvPr id="9" name="Chart 8">
          <a:extLst>
            <a:ext uri="{FF2B5EF4-FFF2-40B4-BE49-F238E27FC236}">
              <a16:creationId xmlns:a16="http://schemas.microsoft.com/office/drawing/2014/main" id="{609443A6-0EB9-176B-DB96-F0C775E611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ebtjustice.sharepoint.com/JDC/Policy/Statistics/2024/Debt%20distress%20rankings_01.24.xlsx" TargetMode="External"/><Relationship Id="rId1" Type="http://schemas.openxmlformats.org/officeDocument/2006/relationships/externalLinkPath" Target="https://debtjustice.sharepoint.com/JDC/Policy/Statistics/2024/Debt%20distress%20rankings_01.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 val="Non LIC DSF countries"/>
    </sheetNames>
    <sheetDataSet>
      <sheetData sheetId="0">
        <row r="72">
          <cell r="B72">
            <v>2007</v>
          </cell>
          <cell r="C72">
            <v>2008</v>
          </cell>
          <cell r="D72">
            <v>2009</v>
          </cell>
          <cell r="E72">
            <v>2010</v>
          </cell>
          <cell r="F72">
            <v>2011</v>
          </cell>
          <cell r="G72">
            <v>2012</v>
          </cell>
          <cell r="H72">
            <v>2013</v>
          </cell>
          <cell r="I72">
            <v>2014</v>
          </cell>
          <cell r="J72">
            <v>2015</v>
          </cell>
          <cell r="K72">
            <v>2016</v>
          </cell>
          <cell r="L72">
            <v>2017</v>
          </cell>
          <cell r="M72">
            <v>2018</v>
          </cell>
          <cell r="N72">
            <v>2019</v>
          </cell>
          <cell r="O72">
            <v>2020</v>
          </cell>
          <cell r="P72">
            <v>2021</v>
          </cell>
          <cell r="Q72">
            <v>2022</v>
          </cell>
          <cell r="R72">
            <v>2023</v>
          </cell>
          <cell r="S72">
            <v>2024</v>
          </cell>
          <cell r="T72">
            <v>2025</v>
          </cell>
        </row>
        <row r="143">
          <cell r="B143">
            <v>2.5357142857142856</v>
          </cell>
          <cell r="C143">
            <v>2.4912280701754388</v>
          </cell>
          <cell r="D143">
            <v>2.3833333333333333</v>
          </cell>
          <cell r="E143">
            <v>2.193548387096774</v>
          </cell>
          <cell r="F143">
            <v>2.2222222222222223</v>
          </cell>
          <cell r="G143">
            <v>2.1111111111111112</v>
          </cell>
          <cell r="H143">
            <v>2.03125</v>
          </cell>
          <cell r="I143">
            <v>2.106060606060606</v>
          </cell>
          <cell r="J143">
            <v>2.2089552238805972</v>
          </cell>
          <cell r="K143">
            <v>2.2985074626865671</v>
          </cell>
          <cell r="L143">
            <v>2.4626865671641789</v>
          </cell>
          <cell r="M143">
            <v>2.5147058823529411</v>
          </cell>
          <cell r="N143">
            <v>2.4492753623188408</v>
          </cell>
          <cell r="O143">
            <v>2.5072463768115942</v>
          </cell>
          <cell r="P143">
            <v>2.5942028985507246</v>
          </cell>
          <cell r="Q143">
            <v>2.6086956521739131</v>
          </cell>
          <cell r="R143">
            <v>2.6086956521739131</v>
          </cell>
          <cell r="S143">
            <v>2.5942028985507246</v>
          </cell>
          <cell r="T143">
            <v>2.5507246376811592</v>
          </cell>
        </row>
        <row r="144">
          <cell r="B144">
            <v>13</v>
          </cell>
          <cell r="C144">
            <v>14</v>
          </cell>
          <cell r="D144">
            <v>15</v>
          </cell>
          <cell r="E144">
            <v>19</v>
          </cell>
          <cell r="F144">
            <v>18</v>
          </cell>
          <cell r="G144">
            <v>19</v>
          </cell>
          <cell r="H144">
            <v>21</v>
          </cell>
          <cell r="I144">
            <v>19</v>
          </cell>
          <cell r="J144">
            <v>13</v>
          </cell>
          <cell r="K144">
            <v>12</v>
          </cell>
          <cell r="L144">
            <v>10</v>
          </cell>
          <cell r="M144">
            <v>11</v>
          </cell>
          <cell r="N144">
            <v>13</v>
          </cell>
          <cell r="O144">
            <v>10</v>
          </cell>
          <cell r="P144">
            <v>7</v>
          </cell>
          <cell r="Q144">
            <v>7</v>
          </cell>
          <cell r="R144">
            <v>7</v>
          </cell>
          <cell r="S144">
            <v>7</v>
          </cell>
          <cell r="T144">
            <v>7</v>
          </cell>
        </row>
        <row r="145">
          <cell r="B145">
            <v>18</v>
          </cell>
          <cell r="C145">
            <v>17</v>
          </cell>
          <cell r="D145">
            <v>21</v>
          </cell>
          <cell r="E145">
            <v>22</v>
          </cell>
          <cell r="F145">
            <v>24</v>
          </cell>
          <cell r="G145">
            <v>27</v>
          </cell>
          <cell r="H145">
            <v>27</v>
          </cell>
          <cell r="I145">
            <v>29</v>
          </cell>
          <cell r="J145">
            <v>35</v>
          </cell>
          <cell r="K145">
            <v>32</v>
          </cell>
          <cell r="L145">
            <v>28</v>
          </cell>
          <cell r="M145">
            <v>24</v>
          </cell>
          <cell r="N145">
            <v>22</v>
          </cell>
          <cell r="O145">
            <v>24</v>
          </cell>
          <cell r="P145">
            <v>23</v>
          </cell>
          <cell r="Q145">
            <v>24</v>
          </cell>
          <cell r="R145">
            <v>25</v>
          </cell>
          <cell r="S145">
            <v>26</v>
          </cell>
          <cell r="T145">
            <v>26</v>
          </cell>
        </row>
        <row r="146">
          <cell r="B146">
            <v>15</v>
          </cell>
          <cell r="C146">
            <v>14</v>
          </cell>
          <cell r="D146">
            <v>14</v>
          </cell>
          <cell r="E146">
            <v>15</v>
          </cell>
          <cell r="F146">
            <v>14</v>
          </cell>
          <cell r="G146">
            <v>12</v>
          </cell>
          <cell r="H146">
            <v>13</v>
          </cell>
          <cell r="I146">
            <v>14</v>
          </cell>
          <cell r="J146">
            <v>15</v>
          </cell>
          <cell r="K146">
            <v>18</v>
          </cell>
          <cell r="L146">
            <v>21</v>
          </cell>
          <cell r="M146">
            <v>24</v>
          </cell>
          <cell r="N146">
            <v>24</v>
          </cell>
          <cell r="O146">
            <v>26</v>
          </cell>
          <cell r="P146">
            <v>30</v>
          </cell>
          <cell r="Q146">
            <v>27</v>
          </cell>
          <cell r="R146">
            <v>25</v>
          </cell>
          <cell r="S146">
            <v>24</v>
          </cell>
          <cell r="T146">
            <v>26</v>
          </cell>
        </row>
        <row r="147">
          <cell r="B147">
            <v>12</v>
          </cell>
          <cell r="C147">
            <v>13</v>
          </cell>
          <cell r="D147">
            <v>11</v>
          </cell>
          <cell r="E147">
            <v>7</v>
          </cell>
          <cell r="F147">
            <v>8</v>
          </cell>
          <cell r="G147">
            <v>6</v>
          </cell>
          <cell r="H147">
            <v>4</v>
          </cell>
          <cell r="I147">
            <v>5</v>
          </cell>
          <cell r="J147">
            <v>5</v>
          </cell>
          <cell r="K147">
            <v>6</v>
          </cell>
          <cell r="L147">
            <v>9</v>
          </cell>
          <cell r="M147">
            <v>10</v>
          </cell>
          <cell r="N147">
            <v>10</v>
          </cell>
          <cell r="O147">
            <v>9</v>
          </cell>
          <cell r="P147">
            <v>9</v>
          </cell>
          <cell r="Q147">
            <v>11</v>
          </cell>
          <cell r="R147">
            <v>12</v>
          </cell>
          <cell r="S147">
            <v>12</v>
          </cell>
          <cell r="T147">
            <v>10</v>
          </cell>
        </row>
      </sheetData>
      <sheetData sheetId="1"/>
      <sheetData sheetId="2"/>
    </sheetDataSet>
  </externalBook>
</externalLink>
</file>

<file path=xl/persons/person.xml><?xml version="1.0" encoding="utf-8"?>
<personList xmlns="http://schemas.microsoft.com/office/spreadsheetml/2018/threadedcomments" xmlns:x="http://schemas.openxmlformats.org/spreadsheetml/2006/main">
  <person displayName="Tim Jones" id="{4A6691DD-F343-4EA4-98D8-EDCEE49EAD52}" userId="S::tim@debtjustice.org.uk::ded421fd-7f94-4b6a-8829-a4b351dfaea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288" dT="2025-03-07T16:50:32.26" personId="{4A6691DD-F343-4EA4-98D8-EDCEE49EAD52}" id="{8B2F7E30-448E-4257-B45F-5A751535E08B}">
    <text>Figure during these years are inconsistent between IMF documents (Act. Amounts differ wildly). Can’t trust</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4FCCB49-1F3D-4275-B184-A95B32B53306}">
  <we:reference id="b5d16a25-7e47-475c-99b1-f60b6ed33524" version="1.7.6.2" store="EXCatalog" storeType="EXCatalog"/>
  <we:alternateReferences/>
  <we:properties/>
  <we:bindings/>
  <we:snapshot xmlns:r="http://schemas.openxmlformats.org/officeDocument/2006/relationships"/>
  <we:extLst>
    <a:ext xmlns:a="http://schemas.openxmlformats.org/drawingml/2006/main" uri="{0858819E-0033-43BF-8937-05EC82904868}">
      <we:backgroundApp state="1" runtimeId="Taskpane.Url"/>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imf.org/en/publications/cr/issues/2026/01/31/zambia-sixth-review-under-the-extended-credit-facility-arrangement-request-for-a-waiver-of-573534?cid=em-COM-%5b02-2026%5d-Immediate-%5bEnglish%5d" TargetMode="External"/><Relationship Id="rId2" Type="http://schemas.openxmlformats.org/officeDocument/2006/relationships/hyperlink" Target="https://www.imf.org/en/publications/imf-staff-country-reports/issues/2026/03/31/niger-eighth-review-under-the-extended-credit-facility-arrangement-fourth-review-under-the-575098" TargetMode="External"/><Relationship Id="rId1" Type="http://schemas.openxmlformats.org/officeDocument/2006/relationships/hyperlink" Target="https://www.imf.org/en/publications/cr/issues/2026/01/30/bangladesh-2025-article-iv-consultation-press-release-staff-report-and-statement-by-the-573579" TargetMode="External"/><Relationship Id="rId6" Type="http://schemas.openxmlformats.org/officeDocument/2006/relationships/hyperlink" Target="https://www.imf.org/-/media/files/publications/cr/2026/english/1namea2026001.pdf" TargetMode="External"/><Relationship Id="rId5" Type="http://schemas.openxmlformats.org/officeDocument/2006/relationships/hyperlink" Target="https://www.imf.org/en/publications/cr/issues/2026/03/30/morocco-2026-article-iv-consultation-and-review-under-the-flexible-credit-line-arrangement-575083" TargetMode="External"/><Relationship Id="rId4" Type="http://schemas.openxmlformats.org/officeDocument/2006/relationships/hyperlink" Target="https://www.imf.org/en/publications/cr/issues/2026/05/14/pakistan-third-review-under-the-extended-arrangement-under-the-extended-fund-facility-and-57609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3" Type="http://schemas.openxmlformats.org/officeDocument/2006/relationships/hyperlink" Target="https://mofea.gov.gm/budget/" TargetMode="External"/><Relationship Id="rId18" Type="http://schemas.openxmlformats.org/officeDocument/2006/relationships/hyperlink" Target="https://www.mofnp.gov.zm/?wpdmpro=2026-national-budget" TargetMode="External"/><Relationship Id="rId26" Type="http://schemas.openxmlformats.org/officeDocument/2006/relationships/hyperlink" Target="https://budgetoffice.gov.ng/index.php/2025-appropriation-bill" TargetMode="External"/><Relationship Id="rId21" Type="http://schemas.openxmlformats.org/officeDocument/2006/relationships/hyperlink" Target="https://www.parliament.gov.zm/sites/default/files/images/publication_docs/2025%20BUDGET%20SPEECH%20%20FINAL.pdf" TargetMode="External"/><Relationship Id="rId34" Type="http://schemas.openxmlformats.org/officeDocument/2006/relationships/hyperlink" Target="https://cis-legislation.com/document.fwx?rgn=163949&amp;utm" TargetMode="External"/><Relationship Id="rId7" Type="http://schemas.openxmlformats.org/officeDocument/2006/relationships/hyperlink" Target="https://www.cabri-sbo.org/en/documents/finance-law-for-the-year-2024-4" TargetMode="External"/><Relationship Id="rId12" Type="http://schemas.openxmlformats.org/officeDocument/2006/relationships/hyperlink" Target="https://www.cabri-sbo.org/uploads/bia/Malawi_2024_Approval_External_AdjustedBudgetProposal_MinistryOfFinance_SADCCOMESA_English_2eda23.pdf" TargetMode="External"/><Relationship Id="rId17" Type="http://schemas.openxmlformats.org/officeDocument/2006/relationships/hyperlink" Target="https://mofep.gov.gh/publications/budget-statements/2022" TargetMode="External"/><Relationship Id="rId25" Type="http://schemas.openxmlformats.org/officeDocument/2006/relationships/hyperlink" Target="https://placng.org/i/wp-content/uploads/2019/12/2019-Appropriation-Act.pdf" TargetMode="External"/><Relationship Id="rId33" Type="http://schemas.openxmlformats.org/officeDocument/2006/relationships/hyperlink" Target="https://gbd.gov.jo/en/releases/law-min/" TargetMode="External"/><Relationship Id="rId38" Type="http://schemas.microsoft.com/office/2017/10/relationships/threadedComment" Target="../threadedComments/threadedComment1.xml"/><Relationship Id="rId2" Type="http://schemas.openxmlformats.org/officeDocument/2006/relationships/hyperlink" Target="https://www.imf.org/en/Publications/CR/Issues/2024/12/17/Papua-New-Guinea-Third-Reviews-under-Extended-Arrangement-under-the-Extended-Fund-Facility-559651" TargetMode="External"/><Relationship Id="rId16" Type="http://schemas.openxmlformats.org/officeDocument/2006/relationships/hyperlink" Target="https://www.cabri-sbo.org/en/documents/finance-law-for-the-year-2024-4" TargetMode="External"/><Relationship Id="rId20" Type="http://schemas.openxmlformats.org/officeDocument/2006/relationships/hyperlink" Target="https://budget.finance.go.ug/sites/default/files/National%20Budget%20docs/The%20Citizen%27s%20Guide%20to%20the%20Budget%20FY%202025-26.pdf" TargetMode="External"/><Relationship Id="rId29" Type="http://schemas.openxmlformats.org/officeDocument/2006/relationships/hyperlink" Target="https://www.indiabudget.gov.in/economicsurvey/doc/echapter.pdf?src_trk=em67fc85eabd8609.31916767497909476&amp;utm_" TargetMode="External"/><Relationship Id="rId1" Type="http://schemas.openxmlformats.org/officeDocument/2006/relationships/hyperlink" Target="https://www.imf.org/en/Publications/CR/Issues/2021/07/14/Timor-Leste-2021-Article-IV-Consultation-Press-Release-Staff-Report-and-Statement-by-the-462155" TargetMode="External"/><Relationship Id="rId6" Type="http://schemas.openxmlformats.org/officeDocument/2006/relationships/hyperlink" Target="https://www.cabri-sbo.org/en/documents/finance-law-12" TargetMode="External"/><Relationship Id="rId11" Type="http://schemas.openxmlformats.org/officeDocument/2006/relationships/hyperlink" Target="https://www.mef.gw/publicacoes/orcamento-geral-do-estado?filter_order=tbl.created_time&amp;filter_order_Dir=DESC&amp;start=0" TargetMode="External"/><Relationship Id="rId24" Type="http://schemas.openxmlformats.org/officeDocument/2006/relationships/hyperlink" Target="https://www.treasury.gov.pg/budget/budget-outcomes/" TargetMode="External"/><Relationship Id="rId32" Type="http://schemas.openxmlformats.org/officeDocument/2006/relationships/hyperlink" Target="https://www.cabri-sbo.org/en/documents/draft-finance-law-2025" TargetMode="External"/><Relationship Id="rId37" Type="http://schemas.openxmlformats.org/officeDocument/2006/relationships/comments" Target="../comments1.xml"/><Relationship Id="rId5" Type="http://schemas.openxmlformats.org/officeDocument/2006/relationships/hyperlink" Target="https://www.madamasr.com/en/2025/07/04/news/u/new-fiscal-year-new-slides-of-the-pie/" TargetMode="External"/><Relationship Id="rId15" Type="http://schemas.openxmlformats.org/officeDocument/2006/relationships/hyperlink" Target="https://finance.gov.to/node/903" TargetMode="External"/><Relationship Id="rId23" Type="http://schemas.openxmlformats.org/officeDocument/2006/relationships/hyperlink" Target="https://finances.gouv.tg/wp-content/uploads/files/2020/03%20-%20Mars/Budget_citoyen_TOGO_2020_31-50.pdf" TargetMode="External"/><Relationship Id="rId28" Type="http://schemas.openxmlformats.org/officeDocument/2006/relationships/hyperlink" Target="https://ministerio.financas.st/phocadownload/Orcamento/oge/A-2025/Aprovado/lei%20oge2025.pdf?utm" TargetMode="External"/><Relationship Id="rId36" Type="http://schemas.openxmlformats.org/officeDocument/2006/relationships/vmlDrawing" Target="../drawings/vmlDrawing1.vml"/><Relationship Id="rId10" Type="http://schemas.openxmlformats.org/officeDocument/2006/relationships/hyperlink" Target="https://www.mef.gw/publicacoes/orcamento-geral-do-estado/proposta-oge22/viewdocument/140" TargetMode="External"/><Relationship Id="rId19" Type="http://schemas.openxmlformats.org/officeDocument/2006/relationships/hyperlink" Target="https://mofea.gov.gm/wp-content/uploads/2025/04/2025-Approved-Budget-Citizens-Version.pdf" TargetMode="External"/><Relationship Id="rId31" Type="http://schemas.openxmlformats.org/officeDocument/2006/relationships/hyperlink" Target="https://www.laohamutuk.org/econ/OGE19/18OGE19.htm?utm" TargetMode="External"/><Relationship Id="rId4" Type="http://schemas.openxmlformats.org/officeDocument/2006/relationships/hyperlink" Target="https://www.minfin.gov.ao/materias-de-realce/proposta-oge" TargetMode="External"/><Relationship Id="rId9" Type="http://schemas.openxmlformats.org/officeDocument/2006/relationships/hyperlink" Target="https://www.parliament.gov.zm/sites/default/files/images/publication_docs/2025%20BUDGET%20SPEECH%20%20FINAL.pdf" TargetMode="External"/><Relationship Id="rId14" Type="http://schemas.openxmlformats.org/officeDocument/2006/relationships/hyperlink" Target="https://www.treasury.gov.pg/budget/annual-budgets/2025-annual-budget/" TargetMode="External"/><Relationship Id="rId22" Type="http://schemas.openxmlformats.org/officeDocument/2006/relationships/hyperlink" Target="https://www.cabri-sbo.org/uploads/bia/Malawi_2024_Approval_External_AdjustedBudgetProposal_MinistryOfFinance_SADCCOMESA_English_2eda23.pdf" TargetMode="External"/><Relationship Id="rId27" Type="http://schemas.openxmlformats.org/officeDocument/2006/relationships/hyperlink" Target="https://ministerio.financas.st/phocadownload/Orcamento/oge/A-2025/Aprovado/lei%20oge2025.pdf?utm" TargetMode="External"/><Relationship Id="rId30" Type="http://schemas.openxmlformats.org/officeDocument/2006/relationships/hyperlink" Target="https://somalipublicagenda.org/wp-content/uploads/2025/06/SPA_Governance_Briefs_34_2025_ENGLISH1.pdf?utm%20and%20previous%20issues" TargetMode="External"/><Relationship Id="rId35" Type="http://schemas.openxmlformats.org/officeDocument/2006/relationships/printerSettings" Target="../printerSettings/printerSettings2.bin"/><Relationship Id="rId8" Type="http://schemas.openxmlformats.org/officeDocument/2006/relationships/hyperlink" Target="https://malawilii.org/akn/mw/act/2022/8/eng@2022-03-31/source" TargetMode="External"/><Relationship Id="rId3" Type="http://schemas.openxmlformats.org/officeDocument/2006/relationships/hyperlink" Target="https://www.imf.org/en/Publications/CR/Issues/2024/02/27/Democratic-Republic-of-Timor-Leste-2023-Article-IV-Consultation-Press-Release-Staff-Report-545474"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BD31A-71E9-421F-9447-B7DAE5B8FC1E}">
  <sheetPr codeName="Sheet1"/>
  <dimension ref="A1:BL875"/>
  <sheetViews>
    <sheetView tabSelected="1" workbookViewId="0">
      <pane ySplit="1" topLeftCell="A83" activePane="bottomLeft" state="frozen"/>
      <selection pane="bottomLeft" activeCell="E84" sqref="E84"/>
    </sheetView>
  </sheetViews>
  <sheetFormatPr defaultRowHeight="15" x14ac:dyDescent="0.25"/>
  <cols>
    <col min="3" max="61" width="9.140625" customWidth="1"/>
  </cols>
  <sheetData>
    <row r="1" spans="1:64" x14ac:dyDescent="0.25">
      <c r="A1" t="s">
        <v>242</v>
      </c>
      <c r="B1" t="s">
        <v>243</v>
      </c>
      <c r="C1" t="s">
        <v>244</v>
      </c>
      <c r="D1">
        <v>1980</v>
      </c>
      <c r="E1">
        <f>D1+1</f>
        <v>1981</v>
      </c>
      <c r="F1">
        <f t="shared" ref="F1:BB1" si="0">E1+1</f>
        <v>1982</v>
      </c>
      <c r="G1">
        <f t="shared" si="0"/>
        <v>1983</v>
      </c>
      <c r="H1">
        <f t="shared" si="0"/>
        <v>1984</v>
      </c>
      <c r="I1">
        <f t="shared" si="0"/>
        <v>1985</v>
      </c>
      <c r="J1">
        <f t="shared" si="0"/>
        <v>1986</v>
      </c>
      <c r="K1">
        <f t="shared" si="0"/>
        <v>1987</v>
      </c>
      <c r="L1">
        <f t="shared" si="0"/>
        <v>1988</v>
      </c>
      <c r="M1">
        <f t="shared" si="0"/>
        <v>1989</v>
      </c>
      <c r="N1">
        <f t="shared" si="0"/>
        <v>1990</v>
      </c>
      <c r="O1">
        <f t="shared" si="0"/>
        <v>1991</v>
      </c>
      <c r="P1">
        <f t="shared" si="0"/>
        <v>1992</v>
      </c>
      <c r="Q1">
        <f t="shared" si="0"/>
        <v>1993</v>
      </c>
      <c r="R1">
        <f t="shared" si="0"/>
        <v>1994</v>
      </c>
      <c r="S1">
        <f t="shared" si="0"/>
        <v>1995</v>
      </c>
      <c r="T1">
        <f t="shared" si="0"/>
        <v>1996</v>
      </c>
      <c r="U1">
        <f t="shared" si="0"/>
        <v>1997</v>
      </c>
      <c r="V1">
        <f t="shared" si="0"/>
        <v>1998</v>
      </c>
      <c r="W1">
        <f t="shared" si="0"/>
        <v>1999</v>
      </c>
      <c r="X1">
        <f t="shared" si="0"/>
        <v>2000</v>
      </c>
      <c r="Y1">
        <f t="shared" si="0"/>
        <v>2001</v>
      </c>
      <c r="Z1">
        <f t="shared" si="0"/>
        <v>2002</v>
      </c>
      <c r="AA1">
        <f t="shared" si="0"/>
        <v>2003</v>
      </c>
      <c r="AB1">
        <f t="shared" si="0"/>
        <v>2004</v>
      </c>
      <c r="AC1">
        <f t="shared" si="0"/>
        <v>2005</v>
      </c>
      <c r="AD1">
        <f t="shared" si="0"/>
        <v>2006</v>
      </c>
      <c r="AE1">
        <f t="shared" si="0"/>
        <v>2007</v>
      </c>
      <c r="AF1">
        <f t="shared" si="0"/>
        <v>2008</v>
      </c>
      <c r="AG1">
        <f t="shared" si="0"/>
        <v>2009</v>
      </c>
      <c r="AH1">
        <f t="shared" si="0"/>
        <v>2010</v>
      </c>
      <c r="AI1">
        <f t="shared" si="0"/>
        <v>2011</v>
      </c>
      <c r="AJ1">
        <f t="shared" si="0"/>
        <v>2012</v>
      </c>
      <c r="AK1">
        <f t="shared" si="0"/>
        <v>2013</v>
      </c>
      <c r="AL1">
        <f t="shared" si="0"/>
        <v>2014</v>
      </c>
      <c r="AM1">
        <f t="shared" si="0"/>
        <v>2015</v>
      </c>
      <c r="AN1">
        <f t="shared" si="0"/>
        <v>2016</v>
      </c>
      <c r="AO1">
        <f t="shared" si="0"/>
        <v>2017</v>
      </c>
      <c r="AP1">
        <f t="shared" si="0"/>
        <v>2018</v>
      </c>
      <c r="AQ1">
        <f t="shared" si="0"/>
        <v>2019</v>
      </c>
      <c r="AR1">
        <f t="shared" si="0"/>
        <v>2020</v>
      </c>
      <c r="AS1">
        <f t="shared" si="0"/>
        <v>2021</v>
      </c>
      <c r="AT1">
        <f t="shared" si="0"/>
        <v>2022</v>
      </c>
      <c r="AU1">
        <f t="shared" si="0"/>
        <v>2023</v>
      </c>
      <c r="AV1">
        <f t="shared" si="0"/>
        <v>2024</v>
      </c>
      <c r="AW1">
        <f t="shared" si="0"/>
        <v>2025</v>
      </c>
      <c r="AX1">
        <f t="shared" si="0"/>
        <v>2026</v>
      </c>
      <c r="AY1">
        <f t="shared" si="0"/>
        <v>2027</v>
      </c>
      <c r="AZ1">
        <f t="shared" si="0"/>
        <v>2028</v>
      </c>
      <c r="BA1">
        <f t="shared" si="0"/>
        <v>2029</v>
      </c>
      <c r="BB1">
        <f t="shared" si="0"/>
        <v>2030</v>
      </c>
      <c r="BC1">
        <f t="shared" ref="BC1" si="1">BB1+1</f>
        <v>2031</v>
      </c>
      <c r="BD1">
        <f t="shared" ref="BD1" si="2">BC1+1</f>
        <v>2032</v>
      </c>
      <c r="BE1">
        <f t="shared" ref="BE1" si="3">BD1+1</f>
        <v>2033</v>
      </c>
      <c r="BF1">
        <f t="shared" ref="BF1" si="4">BE1+1</f>
        <v>2034</v>
      </c>
      <c r="BG1">
        <f t="shared" ref="BG1" si="5">BF1+1</f>
        <v>2035</v>
      </c>
      <c r="BH1" t="s">
        <v>779</v>
      </c>
      <c r="BI1" t="s">
        <v>681</v>
      </c>
      <c r="BJ1" t="s">
        <v>270</v>
      </c>
      <c r="BK1" t="s">
        <v>666</v>
      </c>
      <c r="BL1" t="s">
        <v>723</v>
      </c>
    </row>
    <row r="3" spans="1:64" x14ac:dyDescent="0.25">
      <c r="A3" t="s">
        <v>245</v>
      </c>
      <c r="D3" s="1">
        <f t="shared" ref="D3:AI3" si="6">AVERAGE(D6:D226)</f>
        <v>0.14109967768025802</v>
      </c>
      <c r="E3" s="1">
        <f t="shared" si="6"/>
        <v>0.14272962063597316</v>
      </c>
      <c r="F3" s="1">
        <f t="shared" si="6"/>
        <v>0.16356522991244166</v>
      </c>
      <c r="G3" s="1">
        <f t="shared" si="6"/>
        <v>0.16520707833779358</v>
      </c>
      <c r="H3" s="1">
        <f t="shared" si="6"/>
        <v>0.21450768222791852</v>
      </c>
      <c r="I3" s="1">
        <f t="shared" si="6"/>
        <v>0.20326789472980597</v>
      </c>
      <c r="J3" s="1">
        <f t="shared" si="6"/>
        <v>0.22723228314283425</v>
      </c>
      <c r="K3" s="1">
        <f t="shared" si="6"/>
        <v>0.21630917288464707</v>
      </c>
      <c r="L3" s="1">
        <f t="shared" si="6"/>
        <v>0.2143402233294418</v>
      </c>
      <c r="M3" s="1">
        <f t="shared" si="6"/>
        <v>0.19446747391064798</v>
      </c>
      <c r="N3" s="1">
        <f t="shared" si="6"/>
        <v>0.21319556781035803</v>
      </c>
      <c r="O3" s="1">
        <f t="shared" si="6"/>
        <v>0.1889754308957188</v>
      </c>
      <c r="P3" s="1">
        <f t="shared" si="6"/>
        <v>0.17736367375422335</v>
      </c>
      <c r="Q3" s="1">
        <f t="shared" si="6"/>
        <v>0.15851118798413819</v>
      </c>
      <c r="R3" s="1">
        <f t="shared" si="6"/>
        <v>0.16805533854015473</v>
      </c>
      <c r="S3" s="1">
        <f t="shared" si="6"/>
        <v>0.16895335778118853</v>
      </c>
      <c r="T3" s="1">
        <f t="shared" si="6"/>
        <v>0.16664285531886325</v>
      </c>
      <c r="U3" s="1">
        <f t="shared" si="6"/>
        <v>0.16339846636515187</v>
      </c>
      <c r="V3" s="1">
        <f t="shared" si="6"/>
        <v>0.17203552870480124</v>
      </c>
      <c r="W3" s="1">
        <f t="shared" si="6"/>
        <v>0.16788395888388513</v>
      </c>
      <c r="X3" s="1">
        <f t="shared" si="6"/>
        <v>0.16819878157232898</v>
      </c>
      <c r="Y3" s="1">
        <f t="shared" si="6"/>
        <v>0.15081038996930882</v>
      </c>
      <c r="Z3" s="1">
        <f t="shared" si="6"/>
        <v>0.14944963635140632</v>
      </c>
      <c r="AA3" s="1">
        <f t="shared" si="6"/>
        <v>0.15307004568401161</v>
      </c>
      <c r="AB3" s="1">
        <f t="shared" si="6"/>
        <v>0.14056174849674152</v>
      </c>
      <c r="AC3" s="1">
        <f t="shared" si="6"/>
        <v>0.11783021398954908</v>
      </c>
      <c r="AD3" s="1">
        <f t="shared" si="6"/>
        <v>0.10477364738022153</v>
      </c>
      <c r="AE3" s="1">
        <f t="shared" si="6"/>
        <v>9.4732447543137296E-2</v>
      </c>
      <c r="AF3" s="1">
        <f t="shared" si="6"/>
        <v>8.1787970224108664E-2</v>
      </c>
      <c r="AG3" s="1">
        <f t="shared" si="6"/>
        <v>8.1479473014207215E-2</v>
      </c>
      <c r="AH3" s="1">
        <f t="shared" si="6"/>
        <v>6.9674466668329729E-2</v>
      </c>
      <c r="AI3" s="1">
        <f t="shared" si="6"/>
        <v>6.9785600460112923E-2</v>
      </c>
      <c r="AJ3" s="1">
        <f t="shared" ref="AJ3:BB3" si="7">AVERAGE(AJ6:AJ226)</f>
        <v>6.9291681057235488E-2</v>
      </c>
      <c r="AK3" s="1">
        <f t="shared" si="7"/>
        <v>7.5250401342201387E-2</v>
      </c>
      <c r="AL3" s="1">
        <f t="shared" si="7"/>
        <v>8.0179656800215257E-2</v>
      </c>
      <c r="AM3" s="1">
        <f t="shared" si="7"/>
        <v>9.3401510773561208E-2</v>
      </c>
      <c r="AN3" s="1">
        <f t="shared" si="7"/>
        <v>9.6724501324228843E-2</v>
      </c>
      <c r="AO3" s="1">
        <f t="shared" si="7"/>
        <v>9.8276805665858086E-2</v>
      </c>
      <c r="AP3" s="1">
        <f t="shared" si="7"/>
        <v>0.10545849710426099</v>
      </c>
      <c r="AQ3" s="1">
        <f t="shared" si="7"/>
        <v>0.11680103709487662</v>
      </c>
      <c r="AR3" s="1">
        <f t="shared" si="7"/>
        <v>0.13353617842786139</v>
      </c>
      <c r="AS3" s="1">
        <f t="shared" si="7"/>
        <v>0.12661574320662469</v>
      </c>
      <c r="AT3" s="1">
        <f t="shared" si="7"/>
        <v>0.11124168311725742</v>
      </c>
      <c r="AU3" s="1">
        <f t="shared" si="7"/>
        <v>0.121577426400303</v>
      </c>
      <c r="AV3" s="1">
        <f t="shared" si="7"/>
        <v>0.13296169377834235</v>
      </c>
      <c r="AW3" s="1">
        <f t="shared" si="7"/>
        <v>0.15296166137842565</v>
      </c>
      <c r="AX3" s="1">
        <f t="shared" si="7"/>
        <v>0.13861701422364245</v>
      </c>
      <c r="AY3" s="1">
        <f t="shared" si="7"/>
        <v>0.12605209630736289</v>
      </c>
      <c r="AZ3" s="1">
        <f t="shared" si="7"/>
        <v>0.12040977598440784</v>
      </c>
      <c r="BA3" s="1">
        <f t="shared" si="7"/>
        <v>0.12126382206293425</v>
      </c>
      <c r="BB3" s="1">
        <f t="shared" si="7"/>
        <v>0.1176618767525781</v>
      </c>
      <c r="BC3" s="1"/>
      <c r="BD3" s="1"/>
      <c r="BE3" s="1"/>
      <c r="BF3" s="1"/>
      <c r="BG3" s="1"/>
    </row>
    <row r="4" spans="1:64" x14ac:dyDescent="0.25">
      <c r="A4" t="s">
        <v>246</v>
      </c>
      <c r="D4" s="1">
        <f t="shared" ref="D4:AI4" si="8">MEDIAN(D6:D258)</f>
        <v>0.11610939632545932</v>
      </c>
      <c r="E4" s="1">
        <f t="shared" si="8"/>
        <v>9.7210092705634743E-2</v>
      </c>
      <c r="F4" s="1">
        <f t="shared" si="8"/>
        <v>0.12471948885284082</v>
      </c>
      <c r="G4" s="1">
        <f t="shared" si="8"/>
        <v>0.14065089967146752</v>
      </c>
      <c r="H4" s="1">
        <f t="shared" si="8"/>
        <v>0.15148953495749715</v>
      </c>
      <c r="I4" s="1">
        <f t="shared" si="8"/>
        <v>0.18140058841741794</v>
      </c>
      <c r="J4" s="1">
        <f t="shared" si="8"/>
        <v>0.17920166274891802</v>
      </c>
      <c r="K4" s="1">
        <f t="shared" si="8"/>
        <v>0.188103813350261</v>
      </c>
      <c r="L4" s="1">
        <f t="shared" si="8"/>
        <v>0.16478563378089409</v>
      </c>
      <c r="M4" s="1">
        <f t="shared" si="8"/>
        <v>0.15639328475746886</v>
      </c>
      <c r="N4" s="1">
        <f t="shared" si="8"/>
        <v>0.15375659430571298</v>
      </c>
      <c r="O4" s="1">
        <f t="shared" si="8"/>
        <v>0.14040432365643707</v>
      </c>
      <c r="P4" s="1">
        <f t="shared" si="8"/>
        <v>0.11918510891309678</v>
      </c>
      <c r="Q4" s="1">
        <f t="shared" si="8"/>
        <v>0.12637993813666995</v>
      </c>
      <c r="R4" s="1">
        <f t="shared" si="8"/>
        <v>0.14410680223023009</v>
      </c>
      <c r="S4" s="1">
        <f t="shared" si="8"/>
        <v>0.13437648504967525</v>
      </c>
      <c r="T4" s="1">
        <f t="shared" si="8"/>
        <v>0.13277450470222854</v>
      </c>
      <c r="U4" s="1">
        <f t="shared" si="8"/>
        <v>0.14166278081717781</v>
      </c>
      <c r="V4" s="1">
        <f t="shared" si="8"/>
        <v>0.13704617762570739</v>
      </c>
      <c r="W4" s="1">
        <f t="shared" si="8"/>
        <v>0.13773743949976222</v>
      </c>
      <c r="X4" s="1">
        <f t="shared" si="8"/>
        <v>0.14006498573569787</v>
      </c>
      <c r="Y4" s="1">
        <f t="shared" si="8"/>
        <v>0.13087822495016171</v>
      </c>
      <c r="Z4" s="1">
        <f t="shared" si="8"/>
        <v>0.13130405762890396</v>
      </c>
      <c r="AA4" s="1">
        <f t="shared" si="8"/>
        <v>0.13134112791677419</v>
      </c>
      <c r="AB4" s="1">
        <f t="shared" si="8"/>
        <v>0.10540854711701494</v>
      </c>
      <c r="AC4" s="1">
        <f t="shared" si="8"/>
        <v>9.1616451967308138E-2</v>
      </c>
      <c r="AD4" s="1">
        <f t="shared" si="8"/>
        <v>7.4909673581221664E-2</v>
      </c>
      <c r="AE4" s="1">
        <f t="shared" si="8"/>
        <v>5.821669262131253E-2</v>
      </c>
      <c r="AF4" s="1">
        <f t="shared" si="8"/>
        <v>5.1226167999045044E-2</v>
      </c>
      <c r="AG4" s="1">
        <f t="shared" si="8"/>
        <v>5.3714666161004204E-2</v>
      </c>
      <c r="AH4" s="1">
        <f t="shared" si="8"/>
        <v>4.9395981036203837E-2</v>
      </c>
      <c r="AI4" s="1">
        <f t="shared" si="8"/>
        <v>4.5874369352096933E-2</v>
      </c>
      <c r="AJ4" s="1">
        <f t="shared" ref="AJ4:BB4" si="9">MEDIAN(AJ6:AJ258)</f>
        <v>4.957092589173015E-2</v>
      </c>
      <c r="AK4" s="1">
        <f t="shared" si="9"/>
        <v>5.6260415116780232E-2</v>
      </c>
      <c r="AL4" s="1">
        <f t="shared" si="9"/>
        <v>5.3916074783715705E-2</v>
      </c>
      <c r="AM4" s="1">
        <f t="shared" si="9"/>
        <v>6.2710439045122399E-2</v>
      </c>
      <c r="AN4" s="1">
        <f t="shared" si="9"/>
        <v>7.4625754654365523E-2</v>
      </c>
      <c r="AO4" s="1">
        <f t="shared" si="9"/>
        <v>8.3694795770746094E-2</v>
      </c>
      <c r="AP4" s="1">
        <f t="shared" si="9"/>
        <v>8.2022624646223785E-2</v>
      </c>
      <c r="AQ4" s="1">
        <f t="shared" si="9"/>
        <v>8.9791758158788926E-2</v>
      </c>
      <c r="AR4" s="1">
        <f t="shared" si="9"/>
        <v>9.2672315834582547E-2</v>
      </c>
      <c r="AS4" s="1">
        <f t="shared" si="9"/>
        <v>9.1775743224851894E-2</v>
      </c>
      <c r="AT4" s="1">
        <f t="shared" si="9"/>
        <v>9.0963007101800442E-2</v>
      </c>
      <c r="AU4" s="1">
        <f t="shared" si="9"/>
        <v>0.10732307351207433</v>
      </c>
      <c r="AV4" s="1">
        <f t="shared" si="9"/>
        <v>0.11447344766907788</v>
      </c>
      <c r="AW4" s="1">
        <f t="shared" si="9"/>
        <v>0.12</v>
      </c>
      <c r="AX4" s="1">
        <f t="shared" si="9"/>
        <v>0.111</v>
      </c>
      <c r="AY4" s="1">
        <f t="shared" si="9"/>
        <v>0.113</v>
      </c>
      <c r="AZ4" s="1">
        <f t="shared" si="9"/>
        <v>9.852216748768472E-2</v>
      </c>
      <c r="BA4" s="1">
        <f t="shared" si="9"/>
        <v>9.7859327217125383E-2</v>
      </c>
      <c r="BB4" s="1">
        <f t="shared" si="9"/>
        <v>9.375E-2</v>
      </c>
      <c r="BC4" s="1"/>
      <c r="BD4" s="1"/>
      <c r="BE4" s="1"/>
      <c r="BF4" s="1"/>
      <c r="BG4" s="1"/>
    </row>
    <row r="5" spans="1:64" x14ac:dyDescent="0.25">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row>
    <row r="6" spans="1:64" x14ac:dyDescent="0.25">
      <c r="A6" t="s">
        <v>0</v>
      </c>
      <c r="B6" t="s">
        <v>247</v>
      </c>
      <c r="D6" s="1"/>
      <c r="E6" s="1"/>
      <c r="F6" s="1"/>
      <c r="G6" s="1"/>
      <c r="H6" s="1"/>
      <c r="I6" s="1"/>
      <c r="J6" s="1"/>
      <c r="K6" s="1"/>
      <c r="L6" s="1"/>
      <c r="M6" s="1"/>
      <c r="N6" s="1"/>
      <c r="O6" s="1"/>
      <c r="P6" s="1"/>
      <c r="Q6" s="1"/>
      <c r="R6" s="1"/>
      <c r="S6" s="1"/>
      <c r="T6" s="1"/>
      <c r="U6" s="1"/>
      <c r="V6" s="1"/>
      <c r="W6" s="1"/>
      <c r="X6" s="1"/>
      <c r="Y6" s="1"/>
      <c r="Z6" s="1"/>
      <c r="AA6" s="1"/>
      <c r="AB6" s="1"/>
      <c r="AC6" s="1"/>
      <c r="AD6" s="1">
        <f>'2. WB and IMF ext debt pay data'!AC4</f>
        <v>8.3034795072143078E-3</v>
      </c>
      <c r="AE6" s="1">
        <f>'2. WB and IMF ext debt pay data'!AD4</f>
        <v>3.7888008274791401E-3</v>
      </c>
      <c r="AF6" s="1">
        <f>'2. WB and IMF ext debt pay data'!AE4</f>
        <v>4.5780359140067351E-3</v>
      </c>
      <c r="AG6" s="1">
        <f>'2. WB and IMF ext debt pay data'!AF4</f>
        <v>4.5898837059025832E-3</v>
      </c>
      <c r="AH6" s="1">
        <f>'2. WB and IMF ext debt pay data'!AG4</f>
        <v>2.839562930238293E-3</v>
      </c>
      <c r="AI6" s="1">
        <f>'2. WB and IMF ext debt pay data'!AH4</f>
        <v>2.6311921601521013E-3</v>
      </c>
      <c r="AJ6" s="1">
        <f>'2. WB and IMF ext debt pay data'!AI4</f>
        <v>2.685332782315438E-3</v>
      </c>
      <c r="AK6" s="1">
        <f>'2. WB and IMF ext debt pay data'!AJ4</f>
        <v>5.0066290225680094E-3</v>
      </c>
      <c r="AL6" s="1">
        <f>'2. WB and IMF ext debt pay data'!AK4</f>
        <v>8.3628653123059855E-3</v>
      </c>
      <c r="AM6" s="1">
        <f>'2. WB and IMF ext debt pay data'!AL4</f>
        <v>9.7040887579235499E-3</v>
      </c>
      <c r="AN6" s="1">
        <f>'2. WB and IMF ext debt pay data'!AM4</f>
        <v>1.0130683551716544E-2</v>
      </c>
      <c r="AO6" s="1">
        <f>'2. WB and IMF ext debt pay data'!AN4</f>
        <v>1.0087342312978238E-2</v>
      </c>
      <c r="AP6" s="1">
        <f>'2. WB and IMF ext debt pay data'!AO4</f>
        <v>8.7918063555105699E-3</v>
      </c>
      <c r="AQ6" s="1">
        <f>'2. WB and IMF ext debt pay data'!AP4</f>
        <v>8.7833426695030012E-3</v>
      </c>
      <c r="AR6" s="1">
        <f>'2. WB and IMF ext debt pay data'!AQ4</f>
        <v>7.4461188824532145E-3</v>
      </c>
      <c r="AS6" s="1">
        <f>'2. WB and IMF ext debt pay data'!AR4</f>
        <v>9.9199726084649182E-3</v>
      </c>
      <c r="AT6" s="1">
        <f>'2. WB and IMF ext debt pay data'!AS4</f>
        <v>1.1512743340189056E-2</v>
      </c>
      <c r="AU6" s="1">
        <f>'2. WB and IMF ext debt pay data'!AT4</f>
        <v>1.526706239144515E-2</v>
      </c>
      <c r="AV6" s="1">
        <f>'2. WB and IMF ext debt pay data'!AU4</f>
        <v>1.9202428432849177E-2</v>
      </c>
      <c r="AW6" s="1"/>
      <c r="AX6" s="1"/>
      <c r="AY6" s="1"/>
      <c r="AZ6" s="1"/>
      <c r="BA6" s="1"/>
      <c r="BI6" s="1">
        <f>AVERAGE(AR6:AW6)</f>
        <v>1.2669665131080305E-2</v>
      </c>
      <c r="BJ6" s="1">
        <f>AVERAGE(AV6:AY6)</f>
        <v>1.9202428432849177E-2</v>
      </c>
    </row>
    <row r="7" spans="1:64" x14ac:dyDescent="0.25">
      <c r="A7" t="s">
        <v>4</v>
      </c>
      <c r="B7" t="s">
        <v>248</v>
      </c>
      <c r="D7" s="1"/>
      <c r="E7" s="1"/>
      <c r="F7" s="1"/>
      <c r="G7" s="1"/>
      <c r="H7" s="1"/>
      <c r="I7" s="1"/>
      <c r="J7" s="1"/>
      <c r="K7" s="1"/>
      <c r="L7" s="1"/>
      <c r="M7" s="1"/>
      <c r="N7" s="1"/>
      <c r="O7" s="1">
        <f>'2. WB and IMF ext debt pay data'!N7</f>
        <v>1.4870648912228057E-2</v>
      </c>
      <c r="P7" s="1">
        <f>'2. WB and IMF ext debt pay data'!O7</f>
        <v>1.3317628179781204E-2</v>
      </c>
      <c r="Q7" s="1">
        <f>'2. WB and IMF ext debt pay data'!P7</f>
        <v>3.0689499581717242E-2</v>
      </c>
      <c r="R7" s="1">
        <f>'2. WB and IMF ext debt pay data'!Q7</f>
        <v>4.3017501529483741E-2</v>
      </c>
      <c r="S7" s="1">
        <f>'2. WB and IMF ext debt pay data'!R7</f>
        <v>1.4298177384532346E-2</v>
      </c>
      <c r="T7" s="1">
        <f>'2. WB and IMF ext debt pay data'!S7</f>
        <v>3.4590248611111117E-2</v>
      </c>
      <c r="U7" s="1">
        <f>'2. WB and IMF ext debt pay data'!T7</f>
        <v>5.2971176153734333E-2</v>
      </c>
      <c r="V7" s="1">
        <f>'2. WB and IMF ext debt pay data'!U7</f>
        <v>2.7225099550732317E-2</v>
      </c>
      <c r="W7" s="1">
        <f>'2. WB and IMF ext debt pay data'!V7</f>
        <v>2.2554259027766907E-2</v>
      </c>
      <c r="X7" s="1">
        <f>'2. WB and IMF ext debt pay data'!W7</f>
        <v>3.0148439133336199E-2</v>
      </c>
      <c r="Y7" s="1">
        <f>'2. WB and IMF ext debt pay data'!X7</f>
        <v>3.318335219347017E-2</v>
      </c>
      <c r="Z7" s="1">
        <f>'2. WB and IMF ext debt pay data'!Y7</f>
        <v>4.7850915211282895E-2</v>
      </c>
      <c r="AA7" s="1">
        <f>'2. WB and IMF ext debt pay data'!Z7</f>
        <v>3.8051135120620617E-2</v>
      </c>
      <c r="AB7" s="1">
        <f>'2. WB and IMF ext debt pay data'!AA7</f>
        <v>3.8278748851297457E-2</v>
      </c>
      <c r="AC7" s="1">
        <f>'2. WB and IMF ext debt pay data'!AB7</f>
        <v>3.6567312713098918E-2</v>
      </c>
      <c r="AD7" s="1">
        <f>'2. WB and IMF ext debt pay data'!AC7</f>
        <v>4.1783307536129376E-2</v>
      </c>
      <c r="AE7" s="1">
        <f>'2. WB and IMF ext debt pay data'!AD7</f>
        <v>3.7289985186207929E-2</v>
      </c>
      <c r="AF7" s="1">
        <f>'2. WB and IMF ext debt pay data'!AE7</f>
        <v>3.4141466716057785E-2</v>
      </c>
      <c r="AG7" s="1">
        <f>'2. WB and IMF ext debt pay data'!AF7</f>
        <v>5.281893373297003E-2</v>
      </c>
      <c r="AH7" s="1">
        <f>'2. WB and IMF ext debt pay data'!AG7</f>
        <v>8.2007843241423864E-2</v>
      </c>
      <c r="AI7" s="1">
        <f>'2. WB and IMF ext debt pay data'!AH7</f>
        <v>9.4029986394716741E-2</v>
      </c>
      <c r="AJ7" s="1">
        <f>'2. WB and IMF ext debt pay data'!AI7</f>
        <v>9.903571439934547E-2</v>
      </c>
      <c r="AK7" s="1">
        <f>'2. WB and IMF ext debt pay data'!AJ7</f>
        <v>6.723907005582061E-2</v>
      </c>
      <c r="AL7" s="1">
        <f>'2. WB and IMF ext debt pay data'!AK7</f>
        <v>7.5989489932658166E-2</v>
      </c>
      <c r="AM7" s="1">
        <f>'2. WB and IMF ext debt pay data'!AL7</f>
        <v>0.19818075952205386</v>
      </c>
      <c r="AN7" s="1">
        <f>'2. WB and IMF ext debt pay data'!AM7</f>
        <v>8.5915177118684807E-2</v>
      </c>
      <c r="AO7" s="1">
        <f>'2. WB and IMF ext debt pay data'!AN7</f>
        <v>8.6765255382881629E-2</v>
      </c>
      <c r="AP7" s="1">
        <f>'2. WB and IMF ext debt pay data'!AO7</f>
        <v>0.16561376368598363</v>
      </c>
      <c r="AQ7" s="1">
        <f>'2. WB and IMF ext debt pay data'!AP7</f>
        <v>9.2582061468551358E-2</v>
      </c>
      <c r="AR7" s="1">
        <f>'2. WB and IMF ext debt pay data'!AQ7</f>
        <v>0.17338574814132973</v>
      </c>
      <c r="AS7" s="1">
        <f>'2. WB and IMF ext debt pay data'!AR7</f>
        <v>0.11051239768587905</v>
      </c>
      <c r="AT7" s="1">
        <f>'2. WB and IMF ext debt pay data'!AS7</f>
        <v>9.0491035450747923E-2</v>
      </c>
      <c r="AU7" s="1">
        <f>'2. WB and IMF ext debt pay data'!AT7</f>
        <v>9.2628626412531043E-2</v>
      </c>
      <c r="AV7" s="1">
        <f>'2. WB and IMF ext debt pay data'!AU7</f>
        <v>8.85187299410755E-2</v>
      </c>
      <c r="AW7" s="1">
        <f>'2. WB and IMF ext debt pay data'!AV7</f>
        <v>0.14893617021276598</v>
      </c>
      <c r="AX7" s="1">
        <f>'2. WB and IMF ext debt pay data'!AW7</f>
        <v>6.6433566433566432E-2</v>
      </c>
      <c r="AY7" s="1">
        <f>'2. WB and IMF ext debt pay data'!AX7</f>
        <v>0.13588850174216027</v>
      </c>
      <c r="AZ7" s="1">
        <f>'2. WB and IMF ext debt pay data'!AY7</f>
        <v>0.12152777777777778</v>
      </c>
      <c r="BA7" s="1">
        <f>'2. WB and IMF ext debt pay data'!AZ7</f>
        <v>5.3191489361702128E-2</v>
      </c>
      <c r="BB7" s="1">
        <f>'2. WB and IMF ext debt pay data'!BA7</f>
        <v>9.375E-2</v>
      </c>
      <c r="BC7" s="1"/>
      <c r="BD7" s="1"/>
      <c r="BE7" s="1"/>
      <c r="BF7" s="1"/>
      <c r="BG7" s="1"/>
      <c r="BH7" s="1">
        <f>AVERAGE(AQ7:AW7)</f>
        <v>0.11386496704469722</v>
      </c>
      <c r="BI7" s="1">
        <f t="shared" ref="BI7:BI70" si="10">AVERAGE(AR7:AW7)</f>
        <v>0.11741211797405487</v>
      </c>
      <c r="BJ7" s="1">
        <f t="shared" ref="BJ7:BJ71" si="11">AVERAGE(AV7:AY7)</f>
        <v>0.10994424208239204</v>
      </c>
    </row>
    <row r="8" spans="1:64" x14ac:dyDescent="0.25">
      <c r="A8" t="s">
        <v>8</v>
      </c>
      <c r="B8" t="s">
        <v>248</v>
      </c>
      <c r="D8" s="1">
        <f>'2. WB and IMF ext debt pay data'!C10</f>
        <v>0.31978985194694881</v>
      </c>
      <c r="E8" s="1">
        <f>'2. WB and IMF ext debt pay data'!D10</f>
        <v>0.30094233067376702</v>
      </c>
      <c r="F8" s="1">
        <f>'2. WB and IMF ext debt pay data'!E10</f>
        <v>0.33375673918759191</v>
      </c>
      <c r="G8" s="1">
        <f>'2. WB and IMF ext debt pay data'!F10</f>
        <v>0.32936451516966153</v>
      </c>
      <c r="H8" s="1">
        <f>'2. WB and IMF ext debt pay data'!G10</f>
        <v>0.32965715623844788</v>
      </c>
      <c r="I8" s="1">
        <f>'2. WB and IMF ext debt pay data'!H10</f>
        <v>0.27210674441843041</v>
      </c>
      <c r="J8" s="1">
        <f>'2. WB and IMF ext debt pay data'!I10</f>
        <v>0.28450394824364816</v>
      </c>
      <c r="K8" s="1">
        <f>'2. WB and IMF ext debt pay data'!J10</f>
        <v>0.29062167118995325</v>
      </c>
      <c r="L8" s="1">
        <f>'2. WB and IMF ext debt pay data'!K10</f>
        <v>0.41473288001109715</v>
      </c>
      <c r="M8" s="1">
        <f>'2. WB and IMF ext debt pay data'!L10</f>
        <v>0.44680066691470138</v>
      </c>
      <c r="N8" s="1">
        <f>'2. WB and IMF ext debt pay data'!M10</f>
        <v>0.48250907614599781</v>
      </c>
      <c r="O8" s="1">
        <f>'2. WB and IMF ext debt pay data'!N10</f>
        <v>0.61522163645357908</v>
      </c>
      <c r="P8" s="1">
        <f>'2. WB and IMF ext debt pay data'!O10</f>
        <v>0.62946673433105715</v>
      </c>
      <c r="Q8" s="1">
        <f>'2. WB and IMF ext debt pay data'!P10</f>
        <v>0.66075083573122106</v>
      </c>
      <c r="R8" s="1">
        <f>'2. WB and IMF ext debt pay data'!Q10</f>
        <v>0.41048228774568374</v>
      </c>
      <c r="S8" s="1">
        <f>'2. WB and IMF ext debt pay data'!R10</f>
        <v>0.33540922784711968</v>
      </c>
      <c r="T8" s="1">
        <f>'2. WB and IMF ext debt pay data'!S10</f>
        <v>0.27872836308851939</v>
      </c>
      <c r="U8" s="1">
        <f>'2. WB and IMF ext debt pay data'!T10</f>
        <v>0.27434451134889581</v>
      </c>
      <c r="V8" s="1">
        <f>'2. WB and IMF ext debt pay data'!U10</f>
        <v>0.38803992289458844</v>
      </c>
      <c r="W8" s="1">
        <f>'2. WB and IMF ext debt pay data'!V10</f>
        <v>0.35495614370073902</v>
      </c>
      <c r="X8" s="1">
        <f>'2. WB and IMF ext debt pay data'!W10</f>
        <v>0.21302977034997403</v>
      </c>
      <c r="Y8" s="1">
        <f>'2. WB and IMF ext debt pay data'!X10</f>
        <v>0.2280252371310291</v>
      </c>
      <c r="Z8" s="1">
        <f>'2. WB and IMF ext debt pay data'!Y10</f>
        <v>0.2036088954340296</v>
      </c>
      <c r="AA8" s="1">
        <f>'2. WB and IMF ext debt pay data'!Z10</f>
        <v>0.17050265373972698</v>
      </c>
      <c r="AB8" s="1">
        <f>'2. WB and IMF ext debt pay data'!AA10</f>
        <v>0.17893592020943558</v>
      </c>
      <c r="AC8" s="1">
        <f>'2. WB and IMF ext debt pay data'!AB10</f>
        <v>0.13600713225206823</v>
      </c>
      <c r="AD8" s="1">
        <f>'2. WB and IMF ext debt pay data'!AC10</f>
        <v>0.26356172115648957</v>
      </c>
      <c r="AE8" s="1">
        <f>'2. WB and IMF ext debt pay data'!AD10</f>
        <v>1.40993610511637E-2</v>
      </c>
      <c r="AF8" s="1">
        <f>'2. WB and IMF ext debt pay data'!AE10</f>
        <v>1.2583412581658888E-2</v>
      </c>
      <c r="AG8" s="1">
        <f>'2. WB and IMF ext debt pay data'!AF10</f>
        <v>9.2522597063987126E-3</v>
      </c>
      <c r="AH8" s="1">
        <f>'2. WB and IMF ext debt pay data'!AG10</f>
        <v>6.5710587516450971E-3</v>
      </c>
      <c r="AI8" s="1">
        <f>'2. WB and IMF ext debt pay data'!AH10</f>
        <v>5.9223211552345842E-3</v>
      </c>
      <c r="AJ8" s="1">
        <f>'2. WB and IMF ext debt pay data'!AI10</f>
        <v>8.1344932444552542E-3</v>
      </c>
      <c r="AK8" s="1">
        <f>'2. WB and IMF ext debt pay data'!AJ10</f>
        <v>4.0165653988599014E-3</v>
      </c>
      <c r="AL8" s="1">
        <f>'2. WB and IMF ext debt pay data'!AK10</f>
        <v>3.3613122042158404E-3</v>
      </c>
      <c r="AM8" s="1">
        <f>'2. WB and IMF ext debt pay data'!AL10</f>
        <v>3.7238483109201526E-3</v>
      </c>
      <c r="AN8" s="1">
        <f>'2. WB and IMF ext debt pay data'!AM10</f>
        <v>3.6534250459817367E-3</v>
      </c>
      <c r="AO8" s="1">
        <f>'2. WB and IMF ext debt pay data'!AN10</f>
        <v>3.064868382285989E-3</v>
      </c>
      <c r="AP8" s="1">
        <f>'2. WB and IMF ext debt pay data'!AO10</f>
        <v>2.5468034884454545E-3</v>
      </c>
      <c r="AQ8" s="1">
        <f>'2. WB and IMF ext debt pay data'!AP10</f>
        <v>2.3872256941782229E-3</v>
      </c>
      <c r="AR8" s="1">
        <f>'2. WB and IMF ext debt pay data'!AQ10</f>
        <v>2.3514620716294414E-3</v>
      </c>
      <c r="AS8" s="1">
        <f>'2. WB and IMF ext debt pay data'!AR10</f>
        <v>2.5560974108212874E-3</v>
      </c>
      <c r="AT8" s="1">
        <f>'2. WB and IMF ext debt pay data'!AS10</f>
        <v>2.6751943965260165E-3</v>
      </c>
      <c r="AU8" s="1">
        <f>'2. WB and IMF ext debt pay data'!AT10</f>
        <v>3.4350547528602155E-3</v>
      </c>
      <c r="AV8" s="1">
        <f>'2. WB and IMF ext debt pay data'!AU10</f>
        <v>4.213030413301495E-3</v>
      </c>
      <c r="AW8" s="1">
        <f>'2. WB and IMF ext debt pay data'!AV10</f>
        <v>1.1484053453454496E-3</v>
      </c>
      <c r="AX8" s="1">
        <f>'2. WB and IMF ext debt pay data'!AW10</f>
        <v>1.2678662867588464E-3</v>
      </c>
      <c r="AY8" s="1">
        <f>'2. WB and IMF ext debt pay data'!AX10</f>
        <v>1.2162587633919577E-3</v>
      </c>
      <c r="AZ8" s="1">
        <f>'2. WB and IMF ext debt pay data'!AY10</f>
        <v>1.1343234286789949E-3</v>
      </c>
      <c r="BA8" s="1">
        <f>'2. WB and IMF ext debt pay data'!AZ10</f>
        <v>1.0402362453109191E-3</v>
      </c>
      <c r="BB8" s="1">
        <f>'2. WB and IMF ext debt pay data'!BA10</f>
        <v>1.0171172675737695E-3</v>
      </c>
      <c r="BC8" s="1"/>
      <c r="BD8" s="1"/>
      <c r="BE8" s="1"/>
      <c r="BF8" s="1"/>
      <c r="BG8" s="1"/>
      <c r="BH8" s="1">
        <f t="shared" ref="BH8:BH71" si="12">AVERAGE(AQ8:AW8)</f>
        <v>2.6809242978088755E-3</v>
      </c>
      <c r="BI8" s="1">
        <f t="shared" si="10"/>
        <v>2.7298740650806511E-3</v>
      </c>
      <c r="BJ8" s="1">
        <f t="shared" si="11"/>
        <v>1.9613902021994372E-3</v>
      </c>
    </row>
    <row r="9" spans="1:64" x14ac:dyDescent="0.25">
      <c r="A9" t="s">
        <v>10</v>
      </c>
      <c r="B9" t="s">
        <v>249</v>
      </c>
      <c r="D9" s="1"/>
      <c r="E9" s="1"/>
      <c r="F9" s="1"/>
      <c r="G9" s="1"/>
      <c r="H9" s="1"/>
      <c r="I9" s="1"/>
      <c r="J9" s="1"/>
      <c r="K9" s="1"/>
      <c r="L9" s="1"/>
      <c r="M9" s="1">
        <f>'2. WB and IMF ext debt pay data'!L13</f>
        <v>5.3565998246431816E-2</v>
      </c>
      <c r="N9" s="1">
        <f>'2. WB and IMF ext debt pay data'!M13</f>
        <v>5.7033969568636947E-2</v>
      </c>
      <c r="O9" s="1">
        <f>'2. WB and IMF ext debt pay data'!N13</f>
        <v>6.9804105313527237E-2</v>
      </c>
      <c r="P9" s="1">
        <f>'2. WB and IMF ext debt pay data'!O13</f>
        <v>5.1607500512654482E-2</v>
      </c>
      <c r="Q9" s="1">
        <f>'2. WB and IMF ext debt pay data'!P13</f>
        <v>3.2920271135400407E-2</v>
      </c>
      <c r="R9" s="1">
        <f>'2. WB and IMF ext debt pay data'!Q13</f>
        <v>0.10421847031194161</v>
      </c>
      <c r="S9" s="1">
        <f>'2. WB and IMF ext debt pay data'!R13</f>
        <v>0.16970728669612176</v>
      </c>
      <c r="T9" s="1">
        <f>'2. WB and IMF ext debt pay data'!S13</f>
        <v>0.26102283531219223</v>
      </c>
      <c r="U9" s="1">
        <f>'2. WB and IMF ext debt pay data'!T13</f>
        <v>0.25369454924733403</v>
      </c>
      <c r="V9" s="1">
        <f>'2. WB and IMF ext debt pay data'!U13</f>
        <v>0.58250119265240241</v>
      </c>
      <c r="W9" s="1">
        <f>'2. WB and IMF ext debt pay data'!V13</f>
        <v>0.38903485780093439</v>
      </c>
      <c r="X9" s="1">
        <f>'2. WB and IMF ext debt pay data'!W13</f>
        <v>0.35423549269253685</v>
      </c>
      <c r="Y9" s="1">
        <f>'2. WB and IMF ext debt pay data'!X13</f>
        <v>0.54139255175740286</v>
      </c>
      <c r="Z9" s="1">
        <f>'2. WB and IMF ext debt pay data'!Y13</f>
        <v>0.32654453695996377</v>
      </c>
      <c r="AA9" s="1">
        <f>'2. WB and IMF ext debt pay data'!Z13</f>
        <v>0.2800445714938653</v>
      </c>
      <c r="AB9" s="1">
        <f>'2. WB and IMF ext debt pay data'!AA13</f>
        <v>0.2571464392751156</v>
      </c>
      <c r="AC9" s="1">
        <f>'2. WB and IMF ext debt pay data'!AB13</f>
        <v>0.20531718971443363</v>
      </c>
      <c r="AD9" s="1">
        <f>'2. WB and IMF ext debt pay data'!AC13</f>
        <v>0.20726255691349738</v>
      </c>
      <c r="AE9" s="1">
        <f>'2. WB and IMF ext debt pay data'!AD13</f>
        <v>0.1580148195240581</v>
      </c>
      <c r="AF9" s="1">
        <f>'2. WB and IMF ext debt pay data'!AE13</f>
        <v>3.685067024159009E-2</v>
      </c>
      <c r="AG9" s="1">
        <f>'2. WB and IMF ext debt pay data'!AF13</f>
        <v>0.13540283312610846</v>
      </c>
      <c r="AH9" s="1">
        <f>'2. WB and IMF ext debt pay data'!AG13</f>
        <v>6.4051370143038688E-2</v>
      </c>
      <c r="AI9" s="1">
        <f>'2. WB and IMF ext debt pay data'!AH13</f>
        <v>5.5406105096115613E-2</v>
      </c>
      <c r="AJ9" s="1">
        <f>'2. WB and IMF ext debt pay data'!AI13</f>
        <v>8.196583959303079E-2</v>
      </c>
      <c r="AK9" s="1">
        <f>'2. WB and IMF ext debt pay data'!AJ13</f>
        <v>0.10344724011621152</v>
      </c>
      <c r="AL9" s="1">
        <f>'2. WB and IMF ext debt pay data'!AK13</f>
        <v>0.16907274706209421</v>
      </c>
      <c r="AM9" s="1">
        <f>'2. WB and IMF ext debt pay data'!AL13</f>
        <v>0.24472522956450643</v>
      </c>
      <c r="AN9" s="1">
        <f>'2. WB and IMF ext debt pay data'!AM13</f>
        <v>0.53368015489164244</v>
      </c>
      <c r="AO9" s="1">
        <f>'2. WB and IMF ext debt pay data'!AN13</f>
        <v>0.38114961905135186</v>
      </c>
      <c r="AP9" s="1">
        <f>'2. WB and IMF ext debt pay data'!AO13</f>
        <v>0.398946781213602</v>
      </c>
      <c r="AQ9" s="1">
        <f>'2. WB and IMF ext debt pay data'!AP13</f>
        <v>0.56145214300730673</v>
      </c>
      <c r="AR9" s="1">
        <f>'2. WB and IMF ext debt pay data'!AQ13</f>
        <v>0.57297134917733605</v>
      </c>
      <c r="AS9" s="1">
        <f>'2. WB and IMF ext debt pay data'!AR13</f>
        <v>0.51486997420105918</v>
      </c>
      <c r="AT9" s="1">
        <f>'2. WB and IMF ext debt pay data'!AS13</f>
        <v>0.30693191438754963</v>
      </c>
      <c r="AU9" s="1">
        <f>'2. WB and IMF ext debt pay data'!AT13</f>
        <v>0.58378631957198479</v>
      </c>
      <c r="AV9" s="1">
        <f>'2. WB and IMF ext debt pay data'!AU13</f>
        <v>0.51831333186558215</v>
      </c>
      <c r="AW9" s="1">
        <f>'2. WB and IMF ext debt pay data'!AV13</f>
        <v>0.43243243243243246</v>
      </c>
      <c r="AX9" s="1">
        <f>'2. WB and IMF ext debt pay data'!AW13</f>
        <v>0.4375</v>
      </c>
      <c r="AY9" s="1">
        <f>'2. WB and IMF ext debt pay data'!AX13</f>
        <v>0.61764705882352944</v>
      </c>
      <c r="AZ9" s="1">
        <f>'2. WB and IMF ext debt pay data'!AY13</f>
        <v>0.56617647058823528</v>
      </c>
      <c r="BA9" s="1">
        <f>'2. WB and IMF ext debt pay data'!AZ13</f>
        <v>0.49264705882352944</v>
      </c>
      <c r="BB9" s="1">
        <f>'2. WB and IMF ext debt pay data'!BA13</f>
        <v>0.51851851851851849</v>
      </c>
      <c r="BC9" s="1"/>
      <c r="BD9" s="1"/>
      <c r="BE9" s="1"/>
      <c r="BF9" s="1"/>
      <c r="BG9" s="1"/>
      <c r="BH9" s="1">
        <f t="shared" si="12"/>
        <v>0.49867963780617869</v>
      </c>
      <c r="BI9" s="1">
        <f t="shared" si="10"/>
        <v>0.48821755360599073</v>
      </c>
      <c r="BJ9" s="1">
        <f t="shared" si="11"/>
        <v>0.50147320578038601</v>
      </c>
    </row>
    <row r="10" spans="1:64" x14ac:dyDescent="0.25">
      <c r="A10" t="s">
        <v>250</v>
      </c>
      <c r="B10" t="s">
        <v>251</v>
      </c>
      <c r="C10" t="s">
        <v>244</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f>'2. WB and IMF ext debt pay data'!AS16</f>
        <v>0.10555555555555556</v>
      </c>
      <c r="AU10" s="1">
        <f>'2. WB and IMF ext debt pay data'!AT16</f>
        <v>0.125748502994012</v>
      </c>
      <c r="AV10" s="1">
        <f>'2. WB and IMF ext debt pay data'!AU16</f>
        <v>0.14155251141552513</v>
      </c>
      <c r="AW10" s="1">
        <f>'2. WB and IMF ext debt pay data'!AV16</f>
        <v>7.1428571428571438E-2</v>
      </c>
      <c r="AX10" s="1">
        <f>'2. WB and IMF ext debt pay data'!AW16</f>
        <v>9.6330275229357804E-2</v>
      </c>
      <c r="AY10" s="1">
        <f>'2. WB and IMF ext debt pay data'!AX16</f>
        <v>0.11428571428571428</v>
      </c>
      <c r="AZ10" s="1">
        <f>'2. WB and IMF ext debt pay data'!AY16</f>
        <v>0.12857142857142859</v>
      </c>
      <c r="BA10" s="1">
        <f>'2. WB and IMF ext debt pay data'!AZ16</f>
        <v>0.12980769230769232</v>
      </c>
      <c r="BB10" s="1">
        <f>'2. WB and IMF ext debt pay data'!BA16</f>
        <v>0.13461538461538461</v>
      </c>
      <c r="BC10" s="1"/>
      <c r="BD10" s="1"/>
      <c r="BE10" s="1"/>
      <c r="BF10" s="1"/>
      <c r="BG10" s="1"/>
      <c r="BH10" s="1">
        <f t="shared" si="12"/>
        <v>0.11107128534841602</v>
      </c>
      <c r="BI10" s="1">
        <f t="shared" si="10"/>
        <v>0.11107128534841602</v>
      </c>
      <c r="BJ10" s="1">
        <f t="shared" si="11"/>
        <v>0.10589926808979215</v>
      </c>
    </row>
    <row r="11" spans="1:64" x14ac:dyDescent="0.25">
      <c r="A11" t="s">
        <v>13</v>
      </c>
      <c r="B11" t="s">
        <v>248</v>
      </c>
      <c r="D11" s="1">
        <f>'2. WB and IMF ext debt pay data'!C19</f>
        <v>4.2093333732712589E-2</v>
      </c>
      <c r="E11" s="1">
        <f>'2. WB and IMF ext debt pay data'!D19</f>
        <v>5.453550064202245E-2</v>
      </c>
      <c r="F11" s="1">
        <f>'2. WB and IMF ext debt pay data'!E19</f>
        <v>0.11827983368952887</v>
      </c>
      <c r="G11" s="1">
        <f>'2. WB and IMF ext debt pay data'!F19</f>
        <v>0.10304011951554859</v>
      </c>
      <c r="H11" s="1">
        <f>'2. WB and IMF ext debt pay data'!G19</f>
        <v>0.13751131293809346</v>
      </c>
      <c r="I11" s="1">
        <f>'2. WB and IMF ext debt pay data'!H19</f>
        <v>0.21869061049107522</v>
      </c>
      <c r="J11" s="1">
        <f>'2. WB and IMF ext debt pay data'!I19</f>
        <v>0.23658920621800777</v>
      </c>
      <c r="K11" s="1">
        <f>'2. WB and IMF ext debt pay data'!J19</f>
        <v>0.21503755718175591</v>
      </c>
      <c r="L11" s="1">
        <f>'2. WB and IMF ext debt pay data'!K19</f>
        <v>0.15182014287453358</v>
      </c>
      <c r="M11" s="1">
        <f>'2. WB and IMF ext debt pay data'!L19</f>
        <v>0.19729335558634523</v>
      </c>
      <c r="N11" s="1">
        <f>'2. WB and IMF ext debt pay data'!M19</f>
        <v>0.17508344945794851</v>
      </c>
      <c r="O11" s="1">
        <f>'2. WB and IMF ext debt pay data'!N19</f>
        <v>0.11241632710697534</v>
      </c>
      <c r="P11" s="1">
        <f>'2. WB and IMF ext debt pay data'!O19</f>
        <v>8.0182139026760912E-2</v>
      </c>
      <c r="Q11" s="1">
        <f>'2. WB and IMF ext debt pay data'!P19</f>
        <v>8.6610223378969425E-2</v>
      </c>
      <c r="R11" s="1">
        <f>'2. WB and IMF ext debt pay data'!Q19</f>
        <v>6.7783184055604032E-2</v>
      </c>
      <c r="S11" s="1">
        <f>'2. WB and IMF ext debt pay data'!R19</f>
        <v>0.10024340417859692</v>
      </c>
      <c r="T11" s="1">
        <f>'2. WB and IMF ext debt pay data'!S19</f>
        <v>0.1272476329634053</v>
      </c>
      <c r="U11" s="1">
        <f>'2. WB and IMF ext debt pay data'!T19</f>
        <v>0.14852465938723938</v>
      </c>
      <c r="V11" s="1">
        <f>'2. WB and IMF ext debt pay data'!U19</f>
        <v>0.1478772462664531</v>
      </c>
      <c r="W11" s="1">
        <f>'2. WB and IMF ext debt pay data'!V19</f>
        <v>0.1851929325566283</v>
      </c>
      <c r="X11" s="1">
        <f>'2. WB and IMF ext debt pay data'!W19</f>
        <v>0.22451675767114246</v>
      </c>
      <c r="Y11" s="1">
        <f>'2. WB and IMF ext debt pay data'!X19</f>
        <v>0.18329178082536254</v>
      </c>
      <c r="Z11" s="1">
        <f>'2. WB and IMF ext debt pay data'!Y19</f>
        <v>0.22318524823883007</v>
      </c>
      <c r="AA11" s="1">
        <f>'2. WB and IMF ext debt pay data'!Z19</f>
        <v>0.39057842110856517</v>
      </c>
      <c r="AB11" s="1">
        <f>'2. WB and IMF ext debt pay data'!AA19</f>
        <v>0.19435085442832992</v>
      </c>
      <c r="AC11" s="1">
        <f>'2. WB and IMF ext debt pay data'!AB19</f>
        <v>0.13146102616179881</v>
      </c>
      <c r="AD11" s="1">
        <f>'2. WB and IMF ext debt pay data'!AC19</f>
        <v>0.21114589063061742</v>
      </c>
      <c r="AE11" s="1">
        <f>'2. WB and IMF ext debt pay data'!AD19</f>
        <v>5.7622732960523677E-2</v>
      </c>
      <c r="AF11" s="1">
        <f>'2. WB and IMF ext debt pay data'!AE19</f>
        <v>5.1971345787950034E-2</v>
      </c>
      <c r="AG11" s="1">
        <f>'2. WB and IMF ext debt pay data'!AF19</f>
        <v>6.974570539629317E-2</v>
      </c>
      <c r="AH11" s="1">
        <f>'2. WB and IMF ext debt pay data'!AG19</f>
        <v>6.4411205531350171E-2</v>
      </c>
      <c r="AI11" s="1">
        <f>'2. WB and IMF ext debt pay data'!AH19</f>
        <v>4.611180389393732E-2</v>
      </c>
      <c r="AJ11" s="1">
        <f>'2. WB and IMF ext debt pay data'!AI19</f>
        <v>3.1157021711439633E-2</v>
      </c>
      <c r="AK11" s="1">
        <f>'2. WB and IMF ext debt pay data'!AJ19</f>
        <v>3.5334621748841076E-2</v>
      </c>
      <c r="AL11" s="1">
        <f>'2. WB and IMF ext debt pay data'!AK19</f>
        <v>5.1840988054124876E-2</v>
      </c>
      <c r="AM11" s="1">
        <f>'2. WB and IMF ext debt pay data'!AL19</f>
        <v>5.0666939003859067E-2</v>
      </c>
      <c r="AN11" s="1">
        <f>'2. WB and IMF ext debt pay data'!AM19</f>
        <v>9.1018096638086951E-2</v>
      </c>
      <c r="AO11" s="1">
        <f>'2. WB and IMF ext debt pay data'!AN19</f>
        <v>0.13648914074079446</v>
      </c>
      <c r="AP11" s="1">
        <f>'2. WB and IMF ext debt pay data'!AO19</f>
        <v>0.15331480555062885</v>
      </c>
      <c r="AQ11" s="1">
        <f>'2. WB and IMF ext debt pay data'!AP19</f>
        <v>0.19560227502669345</v>
      </c>
      <c r="AR11" s="1">
        <f>'2. WB and IMF ext debt pay data'!AQ19</f>
        <v>9.2151865008237868E-2</v>
      </c>
      <c r="AS11" s="1">
        <f>'2. WB and IMF ext debt pay data'!AR19</f>
        <v>6.6799378290760283E-2</v>
      </c>
      <c r="AT11" s="1">
        <f>'2. WB and IMF ext debt pay data'!AS19</f>
        <v>0.12424372350363636</v>
      </c>
      <c r="AU11" s="1">
        <f>'2. WB and IMF ext debt pay data'!AT19</f>
        <v>0.14629133315886636</v>
      </c>
      <c r="AV11" s="1">
        <f>'2. WB and IMF ext debt pay data'!AU19</f>
        <v>0.11031892604012021</v>
      </c>
      <c r="AW11" s="1">
        <f>'2. WB and IMF ext debt pay data'!AV19</f>
        <v>0.16352201257861634</v>
      </c>
      <c r="AX11" s="1">
        <f>'2. WB and IMF ext debt pay data'!AW19</f>
        <v>0.3032258064516129</v>
      </c>
      <c r="AY11" s="1">
        <f>'2. WB and IMF ext debt pay data'!AX19</f>
        <v>0.27848101265822783</v>
      </c>
      <c r="AZ11" s="1">
        <f>'2. WB and IMF ext debt pay data'!AY19</f>
        <v>0.32298136645962733</v>
      </c>
      <c r="BA11" s="1">
        <f>'2. WB and IMF ext debt pay data'!AZ19</f>
        <v>0.39024390243902446</v>
      </c>
      <c r="BB11" s="1">
        <f>'2. WB and IMF ext debt pay data'!BA19</f>
        <v>0.36585365853658541</v>
      </c>
      <c r="BC11" s="1"/>
      <c r="BD11" s="1"/>
      <c r="BE11" s="1"/>
      <c r="BF11" s="1"/>
      <c r="BG11" s="1"/>
      <c r="BH11" s="1">
        <f t="shared" si="12"/>
        <v>0.12841850194384724</v>
      </c>
      <c r="BI11" s="1">
        <f t="shared" si="10"/>
        <v>0.11722120643003957</v>
      </c>
      <c r="BJ11" s="1">
        <f t="shared" si="11"/>
        <v>0.21388693943214432</v>
      </c>
      <c r="BL11" s="1">
        <f>AVERAGE(AX11:BB11)</f>
        <v>0.33215714930901558</v>
      </c>
    </row>
    <row r="12" spans="1:64" x14ac:dyDescent="0.25">
      <c r="A12" t="s">
        <v>14</v>
      </c>
      <c r="B12" t="s">
        <v>248</v>
      </c>
      <c r="D12" s="1"/>
      <c r="E12" s="1"/>
      <c r="F12" s="1"/>
      <c r="G12" s="1"/>
      <c r="H12" s="1"/>
      <c r="I12" s="1"/>
      <c r="J12" s="1"/>
      <c r="K12" s="1"/>
      <c r="L12" s="1"/>
      <c r="M12" s="1"/>
      <c r="N12" s="1"/>
      <c r="O12" s="1"/>
      <c r="P12" s="1"/>
      <c r="Q12" s="1">
        <f>'2. WB and IMF ext debt pay data'!P22</f>
        <v>8.9530400057454915E-3</v>
      </c>
      <c r="R12" s="1">
        <f>'2. WB and IMF ext debt pay data'!Q22</f>
        <v>2.6201122049065474E-2</v>
      </c>
      <c r="S12" s="1">
        <f>'2. WB and IMF ext debt pay data'!R22</f>
        <v>4.9122409487381176E-2</v>
      </c>
      <c r="T12" s="1">
        <f>'2. WB and IMF ext debt pay data'!S22</f>
        <v>0.1732524704619344</v>
      </c>
      <c r="U12" s="1">
        <f>'2. WB and IMF ext debt pay data'!T22</f>
        <v>9.0340761071602063E-2</v>
      </c>
      <c r="V12" s="1">
        <f>'2. WB and IMF ext debt pay data'!U22</f>
        <v>0.18366440844196183</v>
      </c>
      <c r="W12" s="1">
        <f>'2. WB and IMF ext debt pay data'!V22</f>
        <v>0.17013005943445178</v>
      </c>
      <c r="X12" s="1">
        <f>'2. WB and IMF ext debt pay data'!W22</f>
        <v>0.1456302031726511</v>
      </c>
      <c r="Y12" s="1">
        <f>'2. WB and IMF ext debt pay data'!X22</f>
        <v>0.15099050483516413</v>
      </c>
      <c r="Z12" s="1">
        <f>'2. WB and IMF ext debt pay data'!Y22</f>
        <v>0.17637505736011169</v>
      </c>
      <c r="AA12" s="1">
        <f>'2. WB and IMF ext debt pay data'!Z22</f>
        <v>0.23641520921922796</v>
      </c>
      <c r="AB12" s="1">
        <f>'2. WB and IMF ext debt pay data'!AA22</f>
        <v>0.17915013719827574</v>
      </c>
      <c r="AC12" s="1">
        <f>'2. WB and IMF ext debt pay data'!AB22</f>
        <v>7.332948366605653E-2</v>
      </c>
      <c r="AD12" s="1">
        <f>'2. WB and IMF ext debt pay data'!AC22</f>
        <v>5.5061284183450313E-2</v>
      </c>
      <c r="AE12" s="1">
        <f>'2. WB and IMF ext debt pay data'!AD22</f>
        <v>3.0149922031885885E-2</v>
      </c>
      <c r="AF12" s="1">
        <f>'2. WB and IMF ext debt pay data'!AE22</f>
        <v>2.301151802932358E-2</v>
      </c>
      <c r="AG12" s="1">
        <f>'2. WB and IMF ext debt pay data'!AF22</f>
        <v>3.9648899995553523E-2</v>
      </c>
      <c r="AH12" s="1">
        <f>'2. WB and IMF ext debt pay data'!AG22</f>
        <v>4.5488103037426862E-2</v>
      </c>
      <c r="AI12" s="1">
        <f>'2. WB and IMF ext debt pay data'!AH22</f>
        <v>4.5398104364827968E-2</v>
      </c>
      <c r="AJ12" s="1">
        <f>'2. WB and IMF ext debt pay data'!AI22</f>
        <v>0.10781546820430613</v>
      </c>
      <c r="AK12" s="1">
        <f>'2. WB and IMF ext debt pay data'!AJ22</f>
        <v>0.34854490363781604</v>
      </c>
      <c r="AL12" s="1">
        <f>'2. WB and IMF ext debt pay data'!AK22</f>
        <v>0.10381258410902719</v>
      </c>
      <c r="AM12" s="1">
        <f>'2. WB and IMF ext debt pay data'!AL22</f>
        <v>0.17070466345018317</v>
      </c>
      <c r="AN12" s="1">
        <f>'2. WB and IMF ext debt pay data'!AM22</f>
        <v>0.10364209279786134</v>
      </c>
      <c r="AO12" s="1">
        <f>'2. WB and IMF ext debt pay data'!AN22</f>
        <v>0.11626411799163994</v>
      </c>
      <c r="AP12" s="1">
        <f>'2. WB and IMF ext debt pay data'!AO22</f>
        <v>0.13404139795082362</v>
      </c>
      <c r="AQ12" s="1">
        <f>'2. WB and IMF ext debt pay data'!AP22</f>
        <v>0.25612738006701713</v>
      </c>
      <c r="AR12" s="1">
        <f>'2. WB and IMF ext debt pay data'!AQ22</f>
        <v>0.17590957332325791</v>
      </c>
      <c r="AS12" s="1">
        <f>'2. WB and IMF ext debt pay data'!AR22</f>
        <v>0.13888430010658226</v>
      </c>
      <c r="AT12" s="1">
        <f>'2. WB and IMF ext debt pay data'!AS22</f>
        <v>0.100666983768708</v>
      </c>
      <c r="AU12" s="1">
        <f>'2. WB and IMF ext debt pay data'!AT22</f>
        <v>0.13980926161615814</v>
      </c>
      <c r="AV12" s="1">
        <f>'2. WB and IMF ext debt pay data'!AU22</f>
        <v>0.1169290125923851</v>
      </c>
      <c r="AW12" s="1">
        <f>'2. WB and IMF ext debt pay data'!AV22</f>
        <v>0.14960629921259844</v>
      </c>
      <c r="AX12" s="1">
        <f>'2. WB and IMF ext debt pay data'!AW22</f>
        <v>9.765625E-2</v>
      </c>
      <c r="AY12" s="1">
        <f>'2. WB and IMF ext debt pay data'!AX22</f>
        <v>8.203125E-2</v>
      </c>
      <c r="AZ12" s="1">
        <f>'2. WB and IMF ext debt pay data'!AY22</f>
        <v>8.171206225680934E-2</v>
      </c>
      <c r="BA12" s="1">
        <f>'2. WB and IMF ext debt pay data'!AZ22</f>
        <v>0.14396887159533076</v>
      </c>
      <c r="BB12" s="1">
        <f>'2. WB and IMF ext debt pay data'!BA22</f>
        <v>9.727626459143969E-2</v>
      </c>
      <c r="BC12" s="1"/>
      <c r="BD12" s="1"/>
      <c r="BE12" s="1"/>
      <c r="BF12" s="1"/>
      <c r="BG12" s="1"/>
      <c r="BH12" s="1">
        <f t="shared" si="12"/>
        <v>0.15399040152667243</v>
      </c>
      <c r="BI12" s="1">
        <f t="shared" si="10"/>
        <v>0.13696757176994831</v>
      </c>
      <c r="BJ12" s="1">
        <f t="shared" si="11"/>
        <v>0.11155570295124588</v>
      </c>
    </row>
    <row r="13" spans="1:64" x14ac:dyDescent="0.25">
      <c r="A13" t="s">
        <v>16</v>
      </c>
      <c r="B13" t="s">
        <v>251</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f>'2. WB and IMF ext debt pay data'!AU23</f>
        <v>0.29795918367346941</v>
      </c>
      <c r="AW13" s="1">
        <f>'2. WB and IMF ext debt pay data'!AV23</f>
        <v>0.25531914893617019</v>
      </c>
      <c r="AX13" s="1">
        <f>'2. WB and IMF ext debt pay data'!AW23</f>
        <v>0.28947368421052627</v>
      </c>
      <c r="AY13" s="1">
        <f>'2. WB and IMF ext debt pay data'!AX23</f>
        <v>0.25</v>
      </c>
      <c r="AZ13" s="1">
        <f>'2. WB and IMF ext debt pay data'!AY23</f>
        <v>0.32456140350877194</v>
      </c>
      <c r="BA13" s="1">
        <f>'2. WB and IMF ext debt pay data'!AZ23</f>
        <v>0.39823008849557517</v>
      </c>
      <c r="BB13" s="1">
        <f>'2. WB and IMF ext debt pay data'!BA23</f>
        <v>0.21875000000000003</v>
      </c>
      <c r="BC13" s="1"/>
      <c r="BD13" s="1"/>
      <c r="BE13" s="1"/>
      <c r="BF13" s="1"/>
      <c r="BG13" s="1"/>
      <c r="BH13" s="1">
        <f t="shared" si="12"/>
        <v>0.27663916630481977</v>
      </c>
      <c r="BI13" s="1">
        <f t="shared" si="10"/>
        <v>0.27663916630481977</v>
      </c>
      <c r="BJ13" s="1">
        <f t="shared" si="11"/>
        <v>0.27318800420504147</v>
      </c>
    </row>
    <row r="14" spans="1:64" x14ac:dyDescent="0.25">
      <c r="A14" t="s">
        <v>18</v>
      </c>
      <c r="B14" t="s">
        <v>248</v>
      </c>
      <c r="D14" s="1"/>
      <c r="E14" s="1"/>
      <c r="F14" s="1"/>
      <c r="G14" s="1"/>
      <c r="H14" s="1"/>
      <c r="I14" s="1"/>
      <c r="J14" s="1"/>
      <c r="K14" s="1"/>
      <c r="L14" s="1"/>
      <c r="M14" s="1"/>
      <c r="N14" s="1"/>
      <c r="O14" s="1"/>
      <c r="P14" s="1"/>
      <c r="Q14" s="1"/>
      <c r="R14" s="1"/>
      <c r="S14" s="1">
        <f>'2. WB and IMF ext debt pay data'!R28</f>
        <v>2.3152864964299375E-2</v>
      </c>
      <c r="T14" s="1">
        <f>'2. WB and IMF ext debt pay data'!S28</f>
        <v>1.657230973317295E-2</v>
      </c>
      <c r="U14" s="1">
        <f>'2. WB and IMF ext debt pay data'!T28</f>
        <v>0.10194783591429425</v>
      </c>
      <c r="V14" s="1">
        <f>'2. WB and IMF ext debt pay data'!U28</f>
        <v>2.4438233749094828E-2</v>
      </c>
      <c r="W14" s="1">
        <f>'2. WB and IMF ext debt pay data'!V28</f>
        <v>7.135143957062183E-2</v>
      </c>
      <c r="X14" s="1">
        <f>'2. WB and IMF ext debt pay data'!W28</f>
        <v>0.12443963405707219</v>
      </c>
      <c r="Y14" s="1">
        <f>'2. WB and IMF ext debt pay data'!X28</f>
        <v>5.7196893143530422E-2</v>
      </c>
      <c r="Z14" s="1">
        <f>'2. WB and IMF ext debt pay data'!Y28</f>
        <v>4.627542286517608E-2</v>
      </c>
      <c r="AA14" s="1">
        <f>'2. WB and IMF ext debt pay data'!Z28</f>
        <v>9.7910802916441525E-2</v>
      </c>
      <c r="AB14" s="1">
        <f>'2. WB and IMF ext debt pay data'!AA28</f>
        <v>6.0681633768509276E-2</v>
      </c>
      <c r="AC14" s="1">
        <f>'2. WB and IMF ext debt pay data'!AB28</f>
        <v>3.9386694352380243E-2</v>
      </c>
      <c r="AD14" s="1">
        <f>'2. WB and IMF ext debt pay data'!AC28</f>
        <v>2.6477193820641735E-2</v>
      </c>
      <c r="AE14" s="1">
        <f>'2. WB and IMF ext debt pay data'!AD28</f>
        <v>1.9445855130339976E-2</v>
      </c>
      <c r="AF14" s="1">
        <f>'2. WB and IMF ext debt pay data'!AE28</f>
        <v>1.0630343532403538E-2</v>
      </c>
      <c r="AG14" s="1">
        <f>'2. WB and IMF ext debt pay data'!AF28</f>
        <v>1.6104345065729223E-2</v>
      </c>
      <c r="AH14" s="1">
        <f>'2. WB and IMF ext debt pay data'!AG28</f>
        <v>1.3007162374078124E-2</v>
      </c>
      <c r="AI14" s="1">
        <f>'2. WB and IMF ext debt pay data'!AH28</f>
        <v>1.211687641746005E-2</v>
      </c>
      <c r="AJ14" s="1">
        <f>'2. WB and IMF ext debt pay data'!AI28</f>
        <v>1.3903583444694638E-2</v>
      </c>
      <c r="AK14" s="1">
        <f>'2. WB and IMF ext debt pay data'!AJ28</f>
        <v>2.9109175434084429E-2</v>
      </c>
      <c r="AL14" s="1">
        <f>'2. WB and IMF ext debt pay data'!AK28</f>
        <v>2.3696418750285927E-2</v>
      </c>
      <c r="AM14" s="1">
        <f>'2. WB and IMF ext debt pay data'!AL28</f>
        <v>4.4228980931509579E-2</v>
      </c>
      <c r="AN14" s="1">
        <f>'2. WB and IMF ext debt pay data'!AM28</f>
        <v>7.6803983048718785E-2</v>
      </c>
      <c r="AO14" s="1">
        <f>'2. WB and IMF ext debt pay data'!AN28</f>
        <v>0.1124773688853615</v>
      </c>
      <c r="AP14" s="1">
        <f>'2. WB and IMF ext debt pay data'!AO28</f>
        <v>0.11551332623831163</v>
      </c>
      <c r="AQ14" s="1">
        <f>'2. WB and IMF ext debt pay data'!AP28</f>
        <v>7.6935520417209732E-2</v>
      </c>
      <c r="AR14" s="1">
        <f>'2. WB and IMF ext debt pay data'!AQ28</f>
        <v>9.4662553021382684E-2</v>
      </c>
      <c r="AS14" s="1">
        <f>'2. WB and IMF ext debt pay data'!AR28</f>
        <v>9.07978067243672E-2</v>
      </c>
      <c r="AT14" s="1">
        <f>'2. WB and IMF ext debt pay data'!AS28</f>
        <v>5.6306898023116954E-2</v>
      </c>
      <c r="AU14" s="1">
        <f>'2. WB and IMF ext debt pay data'!AT28</f>
        <v>5.237552450747985E-2</v>
      </c>
      <c r="AV14" s="1">
        <f>'2. WB and IMF ext debt pay data'!AU28</f>
        <v>0.11810407064777606</v>
      </c>
      <c r="AW14" s="1">
        <f>'2. WB and IMF ext debt pay data'!AV28</f>
        <v>1.9230769230769232E-2</v>
      </c>
      <c r="AX14" s="1">
        <f>'2. WB and IMF ext debt pay data'!AW28</f>
        <v>1.7681728880157174E-2</v>
      </c>
      <c r="AY14" s="1">
        <f>'2. WB and IMF ext debt pay data'!AX28</f>
        <v>2.564102564102564E-2</v>
      </c>
      <c r="AZ14" s="1">
        <f>'2. WB and IMF ext debt pay data'!AY28</f>
        <v>3.4013605442176867E-2</v>
      </c>
      <c r="BA14" s="1">
        <f>'2. WB and IMF ext debt pay data'!AZ28</f>
        <v>4.2154566744730677E-2</v>
      </c>
      <c r="BB14" s="1">
        <f>'2. WB and IMF ext debt pay data'!BA28</f>
        <v>5.3268765133171921E-2</v>
      </c>
      <c r="BC14" s="1"/>
      <c r="BD14" s="1"/>
      <c r="BE14" s="1"/>
      <c r="BF14" s="1"/>
      <c r="BG14" s="1"/>
      <c r="BH14" s="1">
        <f t="shared" si="12"/>
        <v>7.2630448938871675E-2</v>
      </c>
      <c r="BI14" s="1">
        <f t="shared" si="10"/>
        <v>7.1912937025815318E-2</v>
      </c>
      <c r="BJ14" s="1">
        <f t="shared" si="11"/>
        <v>4.5164398599932022E-2</v>
      </c>
    </row>
    <row r="15" spans="1:64" x14ac:dyDescent="0.25">
      <c r="A15" t="s">
        <v>19</v>
      </c>
      <c r="B15" t="s">
        <v>251</v>
      </c>
      <c r="C15" t="s">
        <v>244</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f>'2. WB and IMF ext debt pay data'!AS31</f>
        <v>0.29857819905213268</v>
      </c>
      <c r="AU15" s="1">
        <f>'2. WB and IMF ext debt pay data'!AT31</f>
        <v>0.30275229357798161</v>
      </c>
      <c r="AV15" s="1">
        <f>'2. WB and IMF ext debt pay data'!AU31</f>
        <v>0.38862559241706157</v>
      </c>
      <c r="AW15" s="1">
        <f>'2. WB and IMF ext debt pay data'!AV31</f>
        <v>0.54545454545454541</v>
      </c>
      <c r="AX15" s="1">
        <f>'2. WB and IMF ext debt pay data'!AW31</f>
        <v>0.28828828828828829</v>
      </c>
      <c r="AY15" s="1">
        <f>'2. WB and IMF ext debt pay data'!AX31</f>
        <v>0.2927927927927928</v>
      </c>
      <c r="AZ15" s="1">
        <f>'2. WB and IMF ext debt pay data'!AY31</f>
        <v>0.2927927927927928</v>
      </c>
      <c r="BA15" s="1">
        <f>'2. WB and IMF ext debt pay data'!AZ31</f>
        <v>0.28378378378378377</v>
      </c>
      <c r="BB15" s="1">
        <f>'2. WB and IMF ext debt pay data'!BA31</f>
        <v>0.28828828828828829</v>
      </c>
      <c r="BC15" s="1"/>
      <c r="BD15" s="1"/>
      <c r="BE15" s="1"/>
      <c r="BF15" s="1"/>
      <c r="BG15" s="1"/>
      <c r="BH15" s="1">
        <f t="shared" si="12"/>
        <v>0.3838526576254303</v>
      </c>
      <c r="BI15" s="1">
        <f t="shared" si="10"/>
        <v>0.3838526576254303</v>
      </c>
      <c r="BJ15" s="1">
        <f t="shared" si="11"/>
        <v>0.37879030473817199</v>
      </c>
    </row>
    <row r="16" spans="1:64" x14ac:dyDescent="0.25">
      <c r="A16" t="s">
        <v>21</v>
      </c>
      <c r="B16" t="s">
        <v>249</v>
      </c>
      <c r="D16" s="1">
        <f>'2. WB and IMF ext debt pay data'!C34</f>
        <v>0.17791063998876444</v>
      </c>
      <c r="E16" s="1">
        <f>'2. WB and IMF ext debt pay data'!D34</f>
        <v>0.13104744716506367</v>
      </c>
      <c r="F16" s="1">
        <f>'2. WB and IMF ext debt pay data'!E34</f>
        <v>0.1626457078671977</v>
      </c>
      <c r="G16" s="1">
        <f>'2. WB and IMF ext debt pay data'!F34</f>
        <v>0.1685928376829619</v>
      </c>
      <c r="H16" s="1">
        <f>'2. WB and IMF ext debt pay data'!G34</f>
        <v>0.20994938717779182</v>
      </c>
      <c r="I16" s="1">
        <f>'2. WB and IMF ext debt pay data'!H34</f>
        <v>0.21374794669765415</v>
      </c>
      <c r="J16" s="1">
        <f>'2. WB and IMF ext debt pay data'!I34</f>
        <v>0.27239621152086341</v>
      </c>
      <c r="K16" s="1">
        <f>'2. WB and IMF ext debt pay data'!J34</f>
        <v>0.30262146715813937</v>
      </c>
      <c r="L16" s="1">
        <f>'2. WB and IMF ext debt pay data'!K34</f>
        <v>0.27249672920760104</v>
      </c>
      <c r="M16" s="1">
        <f>'2. WB and IMF ext debt pay data'!L34</f>
        <v>0.25000288107380308</v>
      </c>
      <c r="N16" s="1">
        <f>'2. WB and IMF ext debt pay data'!M34</f>
        <v>0.19451503157297273</v>
      </c>
      <c r="O16" s="1">
        <f>'2. WB and IMF ext debt pay data'!N34</f>
        <v>0.14772441038635076</v>
      </c>
      <c r="P16" s="1">
        <f>'2. WB and IMF ext debt pay data'!O34</f>
        <v>0.13110160753185882</v>
      </c>
      <c r="Q16" s="1">
        <f>'2. WB and IMF ext debt pay data'!P34</f>
        <v>0.11467614011246445</v>
      </c>
      <c r="R16" s="1">
        <f>'2. WB and IMF ext debt pay data'!Q34</f>
        <v>0.11263265678842499</v>
      </c>
      <c r="S16" s="1">
        <f>'2. WB and IMF ext debt pay data'!R34</f>
        <v>0.14193741186489428</v>
      </c>
      <c r="T16" s="1">
        <f>'2. WB and IMF ext debt pay data'!S34</f>
        <v>0.14957918044487287</v>
      </c>
      <c r="U16" s="1">
        <f>'2. WB and IMF ext debt pay data'!T34</f>
        <v>0.14543837673658794</v>
      </c>
      <c r="V16" s="1">
        <f>'2. WB and IMF ext debt pay data'!U34</f>
        <v>0.13409507345584845</v>
      </c>
      <c r="W16" s="1">
        <f>'2. WB and IMF ext debt pay data'!V34</f>
        <v>0.15059882278220732</v>
      </c>
      <c r="X16" s="1">
        <f>'2. WB and IMF ext debt pay data'!W34</f>
        <v>0.1677114207059982</v>
      </c>
      <c r="Y16" s="1">
        <f>'2. WB and IMF ext debt pay data'!X34</f>
        <v>0.14268757383353647</v>
      </c>
      <c r="Z16" s="1">
        <f>'2. WB and IMF ext debt pay data'!Y34</f>
        <v>0.13268267119289939</v>
      </c>
      <c r="AA16" s="1">
        <f>'2. WB and IMF ext debt pay data'!Z34</f>
        <v>0.10989720774935768</v>
      </c>
      <c r="AB16" s="1">
        <f>'2. WB and IMF ext debt pay data'!AA34</f>
        <v>0.10629834882329359</v>
      </c>
      <c r="AC16" s="1">
        <f>'2. WB and IMF ext debt pay data'!AB34</f>
        <v>0.12424468643604164</v>
      </c>
      <c r="AD16" s="1">
        <f>'2. WB and IMF ext debt pay data'!AC34</f>
        <v>9.5292718259308962E-2</v>
      </c>
      <c r="AE16" s="1">
        <f>'2. WB and IMF ext debt pay data'!AD34</f>
        <v>0.12347609055205543</v>
      </c>
      <c r="AF16" s="1">
        <f>'2. WB and IMF ext debt pay data'!AE34</f>
        <v>9.4705898224884386E-2</v>
      </c>
      <c r="AG16" s="1">
        <f>'2. WB and IMF ext debt pay data'!AF34</f>
        <v>9.5621834386697968E-2</v>
      </c>
      <c r="AH16" s="1">
        <f>'2. WB and IMF ext debt pay data'!AG34</f>
        <v>8.3886712573938524E-2</v>
      </c>
      <c r="AI16" s="1">
        <f>'2. WB and IMF ext debt pay data'!AH34</f>
        <v>0.10123803535709588</v>
      </c>
      <c r="AJ16" s="1">
        <f>'2. WB and IMF ext debt pay data'!AI34</f>
        <v>0.10070435999812051</v>
      </c>
      <c r="AK16" s="1">
        <f>'2. WB and IMF ext debt pay data'!AJ34</f>
        <v>0.10142287193393419</v>
      </c>
      <c r="AL16" s="1">
        <f>'2. WB and IMF ext debt pay data'!AK34</f>
        <v>8.9066353602821127E-2</v>
      </c>
      <c r="AM16" s="1">
        <f>'2. WB and IMF ext debt pay data'!AL34</f>
        <v>6.9963254809853659E-2</v>
      </c>
      <c r="AN16" s="1">
        <f>'2. WB and IMF ext debt pay data'!AM34</f>
        <v>5.5754415515204929E-2</v>
      </c>
      <c r="AO16" s="1">
        <f>'2. WB and IMF ext debt pay data'!AN34</f>
        <v>6.3308392231756605E-2</v>
      </c>
      <c r="AP16" s="1">
        <f>'2. WB and IMF ext debt pay data'!AO34</f>
        <v>6.1683252272230919E-2</v>
      </c>
      <c r="AQ16" s="1">
        <f>'2. WB and IMF ext debt pay data'!AP34</f>
        <v>7.0873017558767806E-2</v>
      </c>
      <c r="AR16" s="1">
        <f>'2. WB and IMF ext debt pay data'!AQ34</f>
        <v>6.7773335997774714E-2</v>
      </c>
      <c r="AS16" s="1">
        <f>'2. WB and IMF ext debt pay data'!AR34</f>
        <v>7.6152255959962251E-2</v>
      </c>
      <c r="AT16" s="1">
        <f>'2. WB and IMF ext debt pay data'!AS34</f>
        <v>9.1857350798796811E-2</v>
      </c>
      <c r="AU16" s="1">
        <f>'2. WB and IMF ext debt pay data'!AT34</f>
        <v>0.12842354263512026</v>
      </c>
      <c r="AV16" s="1">
        <f>'2. WB and IMF ext debt pay data'!AU34</f>
        <v>0.14775601397986618</v>
      </c>
      <c r="AW16" s="1">
        <f>'2. WB and IMF ext debt pay data'!AV34</f>
        <v>0.185</v>
      </c>
      <c r="AX16" s="1">
        <f>'2. WB and IMF ext debt pay data'!AW34</f>
        <v>0.14799999999999999</v>
      </c>
      <c r="AY16" s="1">
        <f>'2. WB and IMF ext debt pay data'!AX34</f>
        <v>0.125</v>
      </c>
      <c r="AZ16" s="1">
        <f>'2. WB and IMF ext debt pay data'!AY34</f>
        <v>0.123</v>
      </c>
      <c r="BA16" s="1">
        <f>'2. WB and IMF ext debt pay data'!AZ34</f>
        <v>0.114</v>
      </c>
      <c r="BB16" s="1">
        <f>'2. WB and IMF ext debt pay data'!BA34</f>
        <v>0.111</v>
      </c>
      <c r="BC16" s="1"/>
      <c r="BD16" s="1"/>
      <c r="BE16" s="1"/>
      <c r="BF16" s="1"/>
      <c r="BG16" s="1"/>
      <c r="BH16" s="1">
        <f t="shared" si="12"/>
        <v>0.10969078813289827</v>
      </c>
      <c r="BI16" s="1">
        <f t="shared" si="10"/>
        <v>0.11616041656192004</v>
      </c>
      <c r="BJ16" s="1">
        <f t="shared" si="11"/>
        <v>0.15143900349496656</v>
      </c>
    </row>
    <row r="17" spans="1:62" x14ac:dyDescent="0.25">
      <c r="A17" t="s">
        <v>23</v>
      </c>
      <c r="B17" t="s">
        <v>251</v>
      </c>
      <c r="C17" t="s">
        <v>244</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f>'2. WB and IMF ext debt pay data'!AT37</f>
        <v>0.14285714285714285</v>
      </c>
      <c r="AV17" s="1">
        <f>'2. WB and IMF ext debt pay data'!AU37</f>
        <v>0.15972222222222221</v>
      </c>
      <c r="AW17" s="1">
        <f>'2. WB and IMF ext debt pay data'!AV37</f>
        <v>0.19330855018587362</v>
      </c>
      <c r="AX17" s="1">
        <f>'2. WB and IMF ext debt pay data'!AW37</f>
        <v>0.17712177121771217</v>
      </c>
      <c r="AY17" s="1">
        <f>'2. WB and IMF ext debt pay data'!AX37</f>
        <v>0.17712177121771217</v>
      </c>
      <c r="AZ17" s="1">
        <f>'2. WB and IMF ext debt pay data'!AY37</f>
        <v>0.16974169741697415</v>
      </c>
      <c r="BA17" s="1">
        <f>'2. WB and IMF ext debt pay data'!AZ37</f>
        <v>0.16236162361623616</v>
      </c>
      <c r="BB17" s="1">
        <f>'2. WB and IMF ext debt pay data'!BA37</f>
        <v>0.11808118081180811</v>
      </c>
      <c r="BC17" s="1"/>
      <c r="BD17" s="1"/>
      <c r="BE17" s="1"/>
      <c r="BF17" s="1"/>
      <c r="BG17" s="1"/>
      <c r="BH17" s="1">
        <f t="shared" si="12"/>
        <v>0.16529597175507957</v>
      </c>
      <c r="BI17" s="1">
        <f t="shared" si="10"/>
        <v>0.16529597175507957</v>
      </c>
      <c r="BJ17" s="1">
        <f t="shared" si="11"/>
        <v>0.17681857871088003</v>
      </c>
    </row>
    <row r="18" spans="1:62" x14ac:dyDescent="0.25">
      <c r="A18" t="s">
        <v>25</v>
      </c>
      <c r="B18" t="s">
        <v>248</v>
      </c>
      <c r="C18" t="s">
        <v>244</v>
      </c>
      <c r="D18" s="1">
        <f>'2. WB and IMF ext debt pay data'!C40</f>
        <v>3.5620293546821932E-2</v>
      </c>
      <c r="E18" s="1">
        <f>'2. WB and IMF ext debt pay data'!D40</f>
        <v>7.6592156862745106E-2</v>
      </c>
      <c r="F18" s="1">
        <f>'2. WB and IMF ext debt pay data'!E40</f>
        <v>0.13309287348272644</v>
      </c>
      <c r="G18" s="1">
        <f>'2. WB and IMF ext debt pay data'!F40</f>
        <v>0.15411479637007525</v>
      </c>
      <c r="H18" s="1">
        <f>'2. WB and IMF ext debt pay data'!G40</f>
        <v>0.13466627579365079</v>
      </c>
      <c r="I18" s="1">
        <f>'2. WB and IMF ext debt pay data'!H40</f>
        <v>0.32742145883293367</v>
      </c>
      <c r="J18" s="1">
        <f>'2. WB and IMF ext debt pay data'!I40</f>
        <v>0.27859204378219277</v>
      </c>
      <c r="K18" s="1">
        <f>'2. WB and IMF ext debt pay data'!J40</f>
        <v>0.2308046249215317</v>
      </c>
      <c r="L18" s="1">
        <f>'2. WB and IMF ext debt pay data'!K40</f>
        <v>0.21208097953216379</v>
      </c>
      <c r="M18" s="1">
        <f>'2. WB and IMF ext debt pay data'!L40</f>
        <v>0.19540730405716922</v>
      </c>
      <c r="N18" s="1">
        <f>'2. WB and IMF ext debt pay data'!M40</f>
        <v>0.18176213487710746</v>
      </c>
      <c r="O18" s="1">
        <f>'2. WB and IMF ext debt pay data'!N40</f>
        <v>0.14822735064209941</v>
      </c>
      <c r="P18" s="1">
        <f>'2. WB and IMF ext debt pay data'!O40</f>
        <v>0.1255367456896552</v>
      </c>
      <c r="Q18" s="1">
        <f>'2. WB and IMF ext debt pay data'!P40</f>
        <v>0.12765762041962175</v>
      </c>
      <c r="R18" s="1">
        <f>'2. WB and IMF ext debt pay data'!Q40</f>
        <v>0.17201631548647092</v>
      </c>
      <c r="S18" s="1">
        <f>'2. WB and IMF ext debt pay data'!R40</f>
        <v>0.2391620879120879</v>
      </c>
      <c r="T18" s="1">
        <f>'2. WB and IMF ext debt pay data'!S40</f>
        <v>0.24917766307537179</v>
      </c>
      <c r="U18" s="1">
        <f>'2. WB and IMF ext debt pay data'!T40</f>
        <v>0.22009176886540674</v>
      </c>
      <c r="V18" s="1">
        <f>'2. WB and IMF ext debt pay data'!U40</f>
        <v>0.23707341191697756</v>
      </c>
      <c r="W18" s="1">
        <f>'2. WB and IMF ext debt pay data'!V40</f>
        <v>0.25817809250585483</v>
      </c>
      <c r="X18" s="1">
        <f>'2. WB and IMF ext debt pay data'!W40</f>
        <v>0.39363416759972453</v>
      </c>
      <c r="Y18" s="1">
        <f>'2. WB and IMF ext debt pay data'!X40</f>
        <v>0.43366037794117057</v>
      </c>
      <c r="Z18" s="1">
        <f>'2. WB and IMF ext debt pay data'!Y40</f>
        <v>0.79225904286810411</v>
      </c>
      <c r="AA18" s="1">
        <f>'2. WB and IMF ext debt pay data'!Z40</f>
        <v>0.71746436914958656</v>
      </c>
      <c r="AB18" s="1">
        <f>'2. WB and IMF ext debt pay data'!AA40</f>
        <v>0.71199999999999997</v>
      </c>
      <c r="AC18" s="1">
        <f>'2. WB and IMF ext debt pay data'!AB40</f>
        <v>0.87830517419273113</v>
      </c>
      <c r="AD18" s="1">
        <f>'2. WB and IMF ext debt pay data'!AC40</f>
        <v>0.4601042327107262</v>
      </c>
      <c r="AE18" s="1">
        <f>'2. WB and IMF ext debt pay data'!AD40</f>
        <v>0.46700000000000003</v>
      </c>
      <c r="AF18" s="1">
        <f>'2. WB and IMF ext debt pay data'!AE40</f>
        <v>0.25295553947314442</v>
      </c>
      <c r="AG18" s="1">
        <f>'2. WB and IMF ext debt pay data'!AF40</f>
        <v>0.2749064743403945</v>
      </c>
      <c r="AH18" s="1">
        <f>'2. WB and IMF ext debt pay data'!AG40</f>
        <v>0.25791441191210907</v>
      </c>
      <c r="AI18" s="1">
        <f>'2. WB and IMF ext debt pay data'!AH40</f>
        <v>0.2159372219851084</v>
      </c>
      <c r="AJ18" s="1">
        <f>'2. WB and IMF ext debt pay data'!AI40</f>
        <v>0.23060120522692037</v>
      </c>
      <c r="AK18" s="1">
        <f>'2. WB and IMF ext debt pay data'!AJ40</f>
        <v>0.24940517535021714</v>
      </c>
      <c r="AL18" s="1">
        <f>'2. WB and IMF ext debt pay data'!AK40</f>
        <v>0.15238659826575887</v>
      </c>
      <c r="AM18" s="1">
        <f>'2. WB and IMF ext debt pay data'!AL40</f>
        <v>0.15397254604028507</v>
      </c>
      <c r="AN18" s="1">
        <f>'2. WB and IMF ext debt pay data'!AM40</f>
        <v>0.1633625822434282</v>
      </c>
      <c r="AO18" s="1">
        <f>'2. WB and IMF ext debt pay data'!AN40</f>
        <v>0.15691243394819429</v>
      </c>
      <c r="AP18" s="1">
        <f>'2. WB and IMF ext debt pay data'!AO40</f>
        <v>0.14645798485211256</v>
      </c>
      <c r="AQ18" s="1">
        <f>'2. WB and IMF ext debt pay data'!AP40</f>
        <v>0.16016527871635017</v>
      </c>
      <c r="AR18" s="1">
        <f>'2. WB and IMF ext debt pay data'!AQ40</f>
        <v>0.15005309441330822</v>
      </c>
      <c r="AS18" s="1">
        <f>'2. WB and IMF ext debt pay data'!AR40</f>
        <v>0.14399999999999999</v>
      </c>
      <c r="AT18" s="1">
        <f>'2. WB and IMF ext debt pay data'!AS40</f>
        <v>0.11386454703169041</v>
      </c>
      <c r="AU18" s="1">
        <f>'2. WB and IMF ext debt pay data'!AT40</f>
        <v>0.15282591351078623</v>
      </c>
      <c r="AV18" s="1">
        <f>'2. WB and IMF ext debt pay data'!AU40</f>
        <v>0.15713520423884525</v>
      </c>
      <c r="AW18" s="1">
        <f>'2. WB and IMF ext debt pay data'!AV40</f>
        <v>0.14345991561181434</v>
      </c>
      <c r="AX18" s="1">
        <f>'2. WB and IMF ext debt pay data'!AW40</f>
        <v>0.14345991561181434</v>
      </c>
      <c r="AY18" s="1">
        <f>'2. WB and IMF ext debt pay data'!AX40</f>
        <v>0.14345991561181434</v>
      </c>
      <c r="AZ18" s="1">
        <f>'2. WB and IMF ext debt pay data'!AY40</f>
        <v>0.14345991561181434</v>
      </c>
      <c r="BA18" s="1">
        <f>'2. WB and IMF ext debt pay data'!AZ40</f>
        <v>0.14345991561181434</v>
      </c>
      <c r="BB18" s="1">
        <f>'2. WB and IMF ext debt pay data'!BA40</f>
        <v>0.13502109704641352</v>
      </c>
      <c r="BC18" s="1"/>
      <c r="BD18" s="1"/>
      <c r="BE18" s="1"/>
      <c r="BF18" s="1"/>
      <c r="BG18" s="1"/>
      <c r="BH18" s="1">
        <f t="shared" si="12"/>
        <v>0.14592913621754211</v>
      </c>
      <c r="BI18" s="1">
        <f t="shared" si="10"/>
        <v>0.14355644580107407</v>
      </c>
      <c r="BJ18" s="1">
        <f t="shared" si="11"/>
        <v>0.14687873776857208</v>
      </c>
    </row>
    <row r="19" spans="1:62" x14ac:dyDescent="0.25">
      <c r="A19" t="s">
        <v>28</v>
      </c>
      <c r="B19" t="s">
        <v>249</v>
      </c>
      <c r="D19" s="1">
        <f>'2. WB and IMF ext debt pay data'!C43</f>
        <v>2.5442507964089197E-2</v>
      </c>
      <c r="E19" s="1">
        <f>'2. WB and IMF ext debt pay data'!D43</f>
        <v>4.3274687219010927E-2</v>
      </c>
      <c r="F19" s="1">
        <f>'2. WB and IMF ext debt pay data'!E43</f>
        <v>6.3209392996108948E-2</v>
      </c>
      <c r="G19" s="1">
        <f>'2. WB and IMF ext debt pay data'!F43</f>
        <v>0.12613988327228329</v>
      </c>
      <c r="H19" s="1">
        <f>'2. WB and IMF ext debt pay data'!G43</f>
        <v>0.18552306730769233</v>
      </c>
      <c r="I19" s="1">
        <f>'2. WB and IMF ext debt pay data'!H43</f>
        <v>0.17885614683544301</v>
      </c>
      <c r="J19" s="1">
        <f>'2. WB and IMF ext debt pay data'!I43</f>
        <v>0.17918030091683038</v>
      </c>
      <c r="K19" s="1">
        <f>'2. WB and IMF ext debt pay data'!J43</f>
        <v>8.8918932784636487E-2</v>
      </c>
      <c r="L19" s="1">
        <f>'2. WB and IMF ext debt pay data'!K43</f>
        <v>5.4808997648902825E-2</v>
      </c>
      <c r="M19" s="1">
        <f>'2. WB and IMF ext debt pay data'!L43</f>
        <v>4.9679067258313982E-2</v>
      </c>
      <c r="N19" s="1">
        <f>'2. WB and IMF ext debt pay data'!M43</f>
        <v>7.7929601205200622E-2</v>
      </c>
      <c r="O19" s="1">
        <f>'2. WB and IMF ext debt pay data'!N43</f>
        <v>6.6408619828249221E-2</v>
      </c>
      <c r="P19" s="1">
        <f>'2. WB and IMF ext debt pay data'!O43</f>
        <v>5.0059070029942199E-2</v>
      </c>
      <c r="Q19" s="1">
        <f>'2. WB and IMF ext debt pay data'!P43</f>
        <v>5.9660974138842603E-2</v>
      </c>
      <c r="R19" s="1">
        <f>'2. WB and IMF ext debt pay data'!Q43</f>
        <v>0.10503834956904763</v>
      </c>
      <c r="S19" s="1">
        <f>'2. WB and IMF ext debt pay data'!R43</f>
        <v>8.7835102146557278E-2</v>
      </c>
      <c r="T19" s="1">
        <f>'2. WB and IMF ext debt pay data'!S43</f>
        <v>7.2170883273102948E-2</v>
      </c>
      <c r="U19" s="1">
        <f>'2. WB and IMF ext debt pay data'!T43</f>
        <v>8.496831094460984E-2</v>
      </c>
      <c r="V19" s="1">
        <f>'2. WB and IMF ext debt pay data'!U43</f>
        <v>9.2771546001830782E-2</v>
      </c>
      <c r="W19" s="1">
        <f>'2. WB and IMF ext debt pay data'!V43</f>
        <v>0.13911615629339769</v>
      </c>
      <c r="X19" s="1">
        <f>'2. WB and IMF ext debt pay data'!W43</f>
        <v>0.17021974020858766</v>
      </c>
      <c r="Y19" s="1">
        <f>'2. WB and IMF ext debt pay data'!X43</f>
        <v>0.10093945155408449</v>
      </c>
      <c r="Z19" s="1">
        <f>'2. WB and IMF ext debt pay data'!Y43</f>
        <v>0.10814266187888694</v>
      </c>
      <c r="AA19" s="1">
        <f>'2. WB and IMF ext debt pay data'!Z43</f>
        <v>7.2381841257692453E-2</v>
      </c>
      <c r="AB19" s="1">
        <f>'2. WB and IMF ext debt pay data'!AA43</f>
        <v>5.0981450827581848E-2</v>
      </c>
      <c r="AC19" s="1">
        <f>'2. WB and IMF ext debt pay data'!AB43</f>
        <v>5.6519973148570213E-2</v>
      </c>
      <c r="AD19" s="1">
        <f>'2. WB and IMF ext debt pay data'!AC43</f>
        <v>4.4702719306134023E-2</v>
      </c>
      <c r="AE19" s="1">
        <f>'2. WB and IMF ext debt pay data'!AD43</f>
        <v>2.2730161047364857E-2</v>
      </c>
      <c r="AF19" s="1">
        <f>'2. WB and IMF ext debt pay data'!AE43</f>
        <v>1.8795895689355649E-2</v>
      </c>
      <c r="AG19" s="1">
        <f>'2. WB and IMF ext debt pay data'!AF43</f>
        <v>3.0547576515485227E-2</v>
      </c>
      <c r="AH19" s="1">
        <f>'2. WB and IMF ext debt pay data'!AG43</f>
        <v>2.9643270049979728E-2</v>
      </c>
      <c r="AI19" s="1">
        <f>'2. WB and IMF ext debt pay data'!AH43</f>
        <v>2.9358009989297249E-2</v>
      </c>
      <c r="AJ19" s="1">
        <f>'2. WB and IMF ext debt pay data'!AI43</f>
        <v>3.6341135248379099E-2</v>
      </c>
      <c r="AK19" s="1">
        <f>'2. WB and IMF ext debt pay data'!AJ43</f>
        <v>4.8499557045571136E-2</v>
      </c>
      <c r="AL19" s="1">
        <f>'2. WB and IMF ext debt pay data'!AK43</f>
        <v>4.7113871013042881E-2</v>
      </c>
      <c r="AM19" s="1">
        <f>'2. WB and IMF ext debt pay data'!AL43</f>
        <v>5.4206027188584922E-2</v>
      </c>
      <c r="AN19" s="1">
        <f>'2. WB and IMF ext debt pay data'!AM43</f>
        <v>7.4630855356575071E-2</v>
      </c>
      <c r="AO19" s="1">
        <f>'2. WB and IMF ext debt pay data'!AN43</f>
        <v>5.9945807698408266E-2</v>
      </c>
      <c r="AP19" s="1">
        <f>'2. WB and IMF ext debt pay data'!AO43</f>
        <v>0.11918806369722673</v>
      </c>
      <c r="AQ19" s="1">
        <f>'2. WB and IMF ext debt pay data'!AP43</f>
        <v>0.10442695373190593</v>
      </c>
      <c r="AR19" s="1">
        <f>'2. WB and IMF ext debt pay data'!AQ43</f>
        <v>0.10459726698491284</v>
      </c>
      <c r="AS19" s="1">
        <f>'2. WB and IMF ext debt pay data'!AR43</f>
        <v>0.29692733353007145</v>
      </c>
      <c r="AT19" s="1">
        <f>'2. WB and IMF ext debt pay data'!AS43</f>
        <v>0.18855093283217009</v>
      </c>
      <c r="AU19" s="1">
        <f>'2. WB and IMF ext debt pay data'!AT43</f>
        <v>0.26962889182900746</v>
      </c>
      <c r="AV19" s="1">
        <f>'2. WB and IMF ext debt pay data'!AU43</f>
        <v>0.32927772338271377</v>
      </c>
      <c r="AW19" s="1">
        <f>'2. WB and IMF ext debt pay data'!AV43</f>
        <v>0.30599999999999999</v>
      </c>
      <c r="AX19" s="1">
        <f>'2. WB and IMF ext debt pay data'!AW43</f>
        <v>0.21199999999999999</v>
      </c>
      <c r="AY19" s="1">
        <f>'2. WB and IMF ext debt pay data'!AX43</f>
        <v>0.216</v>
      </c>
      <c r="AZ19" s="1">
        <f>'2. WB and IMF ext debt pay data'!AY43</f>
        <v>0.20200000000000001</v>
      </c>
      <c r="BA19" s="1">
        <f>'2. WB and IMF ext debt pay data'!AZ43</f>
        <v>0.186</v>
      </c>
      <c r="BB19" s="1">
        <f>'2. WB and IMF ext debt pay data'!BA43</f>
        <v>0.193</v>
      </c>
      <c r="BC19" s="1"/>
      <c r="BD19" s="1"/>
      <c r="BE19" s="1"/>
      <c r="BF19" s="1"/>
      <c r="BG19" s="1"/>
      <c r="BH19" s="1">
        <f t="shared" si="12"/>
        <v>0.22848701461296878</v>
      </c>
      <c r="BI19" s="1">
        <f t="shared" si="10"/>
        <v>0.24916369142647929</v>
      </c>
      <c r="BJ19" s="1">
        <f t="shared" si="11"/>
        <v>0.26581943084567844</v>
      </c>
    </row>
    <row r="20" spans="1:62" x14ac:dyDescent="0.25">
      <c r="A20" t="s">
        <v>30</v>
      </c>
      <c r="B20" t="s">
        <v>249</v>
      </c>
      <c r="D20" s="1"/>
      <c r="E20" s="1">
        <f>'2. WB and IMF ext debt pay data'!D46</f>
        <v>3.5537318778047554E-5</v>
      </c>
      <c r="F20" s="1">
        <f>'2. WB and IMF ext debt pay data'!E46</f>
        <v>6.3057712806456522E-5</v>
      </c>
      <c r="G20" s="1">
        <f>'2. WB and IMF ext debt pay data'!F46</f>
        <v>9.6012634848449487E-5</v>
      </c>
      <c r="H20" s="1">
        <f>'2. WB and IMF ext debt pay data'!G46</f>
        <v>4.7164489618481794E-4</v>
      </c>
      <c r="I20" s="1">
        <f>'2. WB and IMF ext debt pay data'!H46</f>
        <v>3.6381942081404147E-4</v>
      </c>
      <c r="J20" s="1">
        <f>'2. WB and IMF ext debt pay data'!I46</f>
        <v>1.7189180597014758E-3</v>
      </c>
      <c r="K20" s="1">
        <f>'2. WB and IMF ext debt pay data'!J46</f>
        <v>4.6183678717248711E-3</v>
      </c>
      <c r="L20" s="1">
        <f>'2. WB and IMF ext debt pay data'!K46</f>
        <v>1.0296698195573398E-2</v>
      </c>
      <c r="M20" s="1">
        <f>'2. WB and IMF ext debt pay data'!L46</f>
        <v>6.3810608369899172E-2</v>
      </c>
      <c r="N20" s="1">
        <f>'2. WB and IMF ext debt pay data'!M46</f>
        <v>5.9417449259931268E-2</v>
      </c>
      <c r="O20" s="1">
        <f>'2. WB and IMF ext debt pay data'!N46</f>
        <v>9.3049906849030486E-2</v>
      </c>
      <c r="P20" s="1">
        <f>'2. WB and IMF ext debt pay data'!O46</f>
        <v>7.6160496494141278E-2</v>
      </c>
      <c r="Q20" s="1">
        <f>'2. WB and IMF ext debt pay data'!P46</f>
        <v>6.7674637737012475E-2</v>
      </c>
      <c r="R20" s="1">
        <f>'2. WB and IMF ext debt pay data'!Q46</f>
        <v>7.5832977240909261E-2</v>
      </c>
      <c r="S20" s="1">
        <f>'2. WB and IMF ext debt pay data'!R46</f>
        <v>8.4363433253294096E-2</v>
      </c>
      <c r="T20" s="1">
        <f>'2. WB and IMF ext debt pay data'!S46</f>
        <v>5.2773485380663267E-2</v>
      </c>
      <c r="U20" s="1">
        <f>'2. WB and IMF ext debt pay data'!T46</f>
        <v>5.4636328001387027E-2</v>
      </c>
      <c r="V20" s="1">
        <f>'2. WB and IMF ext debt pay data'!U46</f>
        <v>7.119429446038171E-2</v>
      </c>
      <c r="W20" s="1">
        <f>'2. WB and IMF ext debt pay data'!V46</f>
        <v>4.4509834811291386E-2</v>
      </c>
      <c r="X20" s="1">
        <f>'2. WB and IMF ext debt pay data'!W46</f>
        <v>3.826206958327541E-2</v>
      </c>
      <c r="Y20" s="1">
        <f>'2. WB and IMF ext debt pay data'!X46</f>
        <v>3.5608666193724561E-2</v>
      </c>
      <c r="Z20" s="1">
        <f>'2. WB and IMF ext debt pay data'!Y46</f>
        <v>3.6484552521063363E-2</v>
      </c>
      <c r="AA20" s="1">
        <f>'2. WB and IMF ext debt pay data'!Z46</f>
        <v>4.8209804076879387E-2</v>
      </c>
      <c r="AB20" s="1">
        <f>'2. WB and IMF ext debt pay data'!AA46</f>
        <v>5.2738910473635159E-2</v>
      </c>
      <c r="AC20" s="1">
        <f>'2. WB and IMF ext debt pay data'!AB46</f>
        <v>2.8611728972234001E-2</v>
      </c>
      <c r="AD20" s="1">
        <f>'2. WB and IMF ext debt pay data'!AC46</f>
        <v>3.3074900068806652E-2</v>
      </c>
      <c r="AE20" s="1">
        <f>'2. WB and IMF ext debt pay data'!AD46</f>
        <v>8.5534444611202326E-2</v>
      </c>
      <c r="AF20" s="1">
        <f>'2. WB and IMF ext debt pay data'!AE46</f>
        <v>0.17898901403682116</v>
      </c>
      <c r="AG20" s="1">
        <f>'2. WB and IMF ext debt pay data'!AF46</f>
        <v>0.15405782386103689</v>
      </c>
      <c r="AH20" s="1">
        <f>'2. WB and IMF ext debt pay data'!AG46</f>
        <v>0.13152711484115925</v>
      </c>
      <c r="AI20" s="1">
        <f>'2. WB and IMF ext debt pay data'!AH46</f>
        <v>0.13724632292127267</v>
      </c>
      <c r="AJ20" s="1">
        <f>'2. WB and IMF ext debt pay data'!AI46</f>
        <v>0.20886006995810374</v>
      </c>
      <c r="AK20" s="1">
        <f>'2. WB and IMF ext debt pay data'!AJ46</f>
        <v>0.14146307006066972</v>
      </c>
      <c r="AL20" s="1">
        <f>'2. WB and IMF ext debt pay data'!AK46</f>
        <v>0.14121162380760069</v>
      </c>
      <c r="AM20" s="1">
        <f>'2. WB and IMF ext debt pay data'!AL46</f>
        <v>0.22924627958701216</v>
      </c>
      <c r="AN20" s="1">
        <f>'2. WB and IMF ext debt pay data'!AM46</f>
        <v>0.12992943203669088</v>
      </c>
      <c r="AO20" s="1">
        <f>'2. WB and IMF ext debt pay data'!AN46</f>
        <v>0.12773737938492893</v>
      </c>
      <c r="AP20" s="1">
        <f>'2. WB and IMF ext debt pay data'!AO46</f>
        <v>0.11416756930544988</v>
      </c>
      <c r="AQ20" s="1">
        <f>'2. WB and IMF ext debt pay data'!AP46</f>
        <v>0.10221845490678479</v>
      </c>
      <c r="AR20" s="1">
        <f>'2. WB and IMF ext debt pay data'!AQ46</f>
        <v>7.9998607989482176E-2</v>
      </c>
      <c r="AS20" s="1">
        <f>'2. WB and IMF ext debt pay data'!AR46</f>
        <v>0.16031211449488542</v>
      </c>
      <c r="AT20" s="1">
        <f>'2. WB and IMF ext debt pay data'!AS46</f>
        <v>0.17996396782244298</v>
      </c>
      <c r="AU20" s="1">
        <f>'2. WB and IMF ext debt pay data'!AT46</f>
        <v>0.19698336245425516</v>
      </c>
      <c r="AV20" s="1">
        <f>'2. WB and IMF ext debt pay data'!AU46</f>
        <v>0.19053300232169557</v>
      </c>
      <c r="AW20" s="1">
        <f>'2. WB and IMF ext debt pay data'!AV46</f>
        <v>0.193</v>
      </c>
      <c r="AX20" s="1">
        <f>'2. WB and IMF ext debt pay data'!AW46</f>
        <v>0.55800000000000005</v>
      </c>
      <c r="AY20" s="1">
        <f>'2. WB and IMF ext debt pay data'!AX46</f>
        <v>0.36499999999999999</v>
      </c>
      <c r="AZ20" s="1">
        <f>'2. WB and IMF ext debt pay data'!AY46</f>
        <v>0.29499999999999998</v>
      </c>
      <c r="BA20" s="1">
        <f>'2. WB and IMF ext debt pay data'!AZ46</f>
        <v>0.39</v>
      </c>
      <c r="BB20" s="1">
        <f>'2. WB and IMF ext debt pay data'!BA46</f>
        <v>0.39</v>
      </c>
      <c r="BC20" s="1"/>
      <c r="BD20" s="1"/>
      <c r="BE20" s="1"/>
      <c r="BF20" s="1"/>
      <c r="BG20" s="1"/>
      <c r="BH20" s="1">
        <f t="shared" si="12"/>
        <v>0.15757278714136372</v>
      </c>
      <c r="BI20" s="1">
        <f t="shared" si="10"/>
        <v>0.16679850918046021</v>
      </c>
      <c r="BJ20" s="1">
        <f t="shared" si="11"/>
        <v>0.32663325058042392</v>
      </c>
    </row>
    <row r="21" spans="1:62" x14ac:dyDescent="0.25">
      <c r="A21" t="s">
        <v>31</v>
      </c>
      <c r="B21" t="s">
        <v>249</v>
      </c>
      <c r="D21" s="1">
        <f>'2. WB and IMF ext debt pay data'!C49</f>
        <v>0.43687381648604651</v>
      </c>
      <c r="E21" s="1">
        <f>'2. WB and IMF ext debt pay data'!D49</f>
        <v>0.23105106005492629</v>
      </c>
      <c r="F21" s="1">
        <f>'2. WB and IMF ext debt pay data'!E49</f>
        <v>0.89151536089240679</v>
      </c>
      <c r="G21" s="1">
        <f>'2. WB and IMF ext debt pay data'!F49</f>
        <v>0.71054850899765631</v>
      </c>
      <c r="H21" s="1">
        <f>'2. WB and IMF ext debt pay data'!G49</f>
        <v>2.5051690946746819</v>
      </c>
      <c r="I21" s="1">
        <f>'2. WB and IMF ext debt pay data'!H49</f>
        <v>0.58106557286039917</v>
      </c>
      <c r="J21" s="1">
        <f>'2. WB and IMF ext debt pay data'!I49</f>
        <v>0.26440660877940353</v>
      </c>
      <c r="K21" s="1">
        <f>'2. WB and IMF ext debt pay data'!J49</f>
        <v>0.29513196017662063</v>
      </c>
      <c r="L21" s="1">
        <f>'2. WB and IMF ext debt pay data'!K49</f>
        <v>0.45086762646694045</v>
      </c>
      <c r="M21" s="1">
        <f>'2. WB and IMF ext debt pay data'!L49</f>
        <v>0.31177938421736967</v>
      </c>
      <c r="N21" s="1">
        <f>'2. WB and IMF ext debt pay data'!M49</f>
        <v>0.38027170288654877</v>
      </c>
      <c r="O21" s="1">
        <f>'2. WB and IMF ext debt pay data'!N49</f>
        <v>0.26274344497938457</v>
      </c>
      <c r="P21" s="1">
        <f>'2. WB and IMF ext debt pay data'!O49</f>
        <v>0.23109457570722267</v>
      </c>
      <c r="Q21" s="1">
        <f>'2. WB and IMF ext debt pay data'!P49</f>
        <v>0.25818001684030562</v>
      </c>
      <c r="R21" s="1">
        <f>'2. WB and IMF ext debt pay data'!Q49</f>
        <v>0.21744577091887315</v>
      </c>
      <c r="S21" s="1">
        <f>'2. WB and IMF ext debt pay data'!R49</f>
        <v>0.20221163338865461</v>
      </c>
      <c r="T21" s="1">
        <f>'2. WB and IMF ext debt pay data'!S49</f>
        <v>0.19264473144563615</v>
      </c>
      <c r="U21" s="1">
        <f>'2. WB and IMF ext debt pay data'!T49</f>
        <v>0.18160211899068213</v>
      </c>
      <c r="V21" s="1">
        <f>'2. WB and IMF ext debt pay data'!U49</f>
        <v>0.18227789301571889</v>
      </c>
      <c r="W21" s="1">
        <f>'2. WB and IMF ext debt pay data'!V49</f>
        <v>0.1290190802136966</v>
      </c>
      <c r="X21" s="1">
        <f>'2. WB and IMF ext debt pay data'!W49</f>
        <v>0.13662680470429078</v>
      </c>
      <c r="Y21" s="1">
        <f>'2. WB and IMF ext debt pay data'!X49</f>
        <v>0.13134842635787591</v>
      </c>
      <c r="Z21" s="1">
        <f>'2. WB and IMF ext debt pay data'!Y49</f>
        <v>0.12311858341969018</v>
      </c>
      <c r="AA21" s="1">
        <f>'2. WB and IMF ext debt pay data'!Z49</f>
        <v>0.14786177739687709</v>
      </c>
      <c r="AB21" s="1">
        <f>'2. WB and IMF ext debt pay data'!AA49</f>
        <v>0.12229410458928118</v>
      </c>
      <c r="AC21" s="1">
        <f>'2. WB and IMF ext debt pay data'!AB49</f>
        <v>0.11224417706194799</v>
      </c>
      <c r="AD21" s="1">
        <f>'2. WB and IMF ext debt pay data'!AC49</f>
        <v>8.0063072571509311E-2</v>
      </c>
      <c r="AE21" s="1">
        <f>'2. WB and IMF ext debt pay data'!AD49</f>
        <v>6.960830946306866E-2</v>
      </c>
      <c r="AF21" s="1">
        <f>'2. WB and IMF ext debt pay data'!AE49</f>
        <v>7.2830583522972614E-2</v>
      </c>
      <c r="AG21" s="1">
        <f>'2. WB and IMF ext debt pay data'!AF49</f>
        <v>4.2969868203796453E-2</v>
      </c>
      <c r="AH21" s="1">
        <f>'2. WB and IMF ext debt pay data'!AG49</f>
        <v>4.5995356622658329E-2</v>
      </c>
      <c r="AI21" s="1">
        <f>'2. WB and IMF ext debt pay data'!AH49</f>
        <v>2.6503337688115233E-2</v>
      </c>
      <c r="AJ21" s="1">
        <f>'2. WB and IMF ext debt pay data'!AI49</f>
        <v>4.2985252547816703E-2</v>
      </c>
      <c r="AK21" s="1">
        <f>'2. WB and IMF ext debt pay data'!AJ49</f>
        <v>2.5615433634566333E-2</v>
      </c>
      <c r="AL21" s="1">
        <f>'2. WB and IMF ext debt pay data'!AK49</f>
        <v>2.9498412131068297E-2</v>
      </c>
      <c r="AM21" s="1">
        <f>'2. WB and IMF ext debt pay data'!AL49</f>
        <v>4.2158357361405503E-2</v>
      </c>
      <c r="AN21" s="1">
        <f>'2. WB and IMF ext debt pay data'!AM49</f>
        <v>4.1546066107233465E-2</v>
      </c>
      <c r="AO21" s="1">
        <f>'2. WB and IMF ext debt pay data'!AN49</f>
        <v>4.998743990801216E-2</v>
      </c>
      <c r="AP21" s="1">
        <f>'2. WB and IMF ext debt pay data'!AO49</f>
        <v>5.6382586701849119E-2</v>
      </c>
      <c r="AQ21" s="1">
        <f>'2. WB and IMF ext debt pay data'!AP49</f>
        <v>6.5969018180935077E-2</v>
      </c>
      <c r="AR21" s="1">
        <f>'2. WB and IMF ext debt pay data'!AQ49</f>
        <v>9.2811845838303958E-2</v>
      </c>
      <c r="AS21" s="1">
        <f>'2. WB and IMF ext debt pay data'!AR49</f>
        <v>0.11055397295697407</v>
      </c>
      <c r="AT21" s="1">
        <f>'2. WB and IMF ext debt pay data'!AS49</f>
        <v>0.14187920068168128</v>
      </c>
      <c r="AU21" s="1">
        <f>'2. WB and IMF ext debt pay data'!AT49</f>
        <v>0.1194580988002753</v>
      </c>
      <c r="AV21" s="1">
        <f>'2. WB and IMF ext debt pay data'!AU49</f>
        <v>0.11344084465807368</v>
      </c>
      <c r="AW21" s="1">
        <f>'2. WB and IMF ext debt pay data'!AV49</f>
        <v>0.1129032258064516</v>
      </c>
      <c r="AX21" s="1">
        <f>'2. WB and IMF ext debt pay data'!AW49</f>
        <v>0.11570247933884296</v>
      </c>
      <c r="AY21" s="1">
        <f>'2. WB and IMF ext debt pay data'!AX49</f>
        <v>9.6638655462184864E-2</v>
      </c>
      <c r="AZ21" s="1">
        <f>'2. WB and IMF ext debt pay data'!AY49</f>
        <v>9.7046413502109699E-2</v>
      </c>
      <c r="BA21" s="1">
        <f>'2. WB and IMF ext debt pay data'!AZ49</f>
        <v>6.3559322033898302E-2</v>
      </c>
      <c r="BB21" s="1">
        <f>'2. WB and IMF ext debt pay data'!BA49</f>
        <v>5.5319148936170216E-2</v>
      </c>
      <c r="BC21" s="1"/>
      <c r="BD21" s="1"/>
      <c r="BE21" s="1"/>
      <c r="BF21" s="1"/>
      <c r="BG21" s="1"/>
      <c r="BH21" s="1">
        <f t="shared" si="12"/>
        <v>0.10814517241752786</v>
      </c>
      <c r="BI21" s="1">
        <f t="shared" si="10"/>
        <v>0.11517453145695998</v>
      </c>
      <c r="BJ21" s="1">
        <f t="shared" si="11"/>
        <v>0.10967130131638828</v>
      </c>
    </row>
    <row r="22" spans="1:62" x14ac:dyDescent="0.25">
      <c r="A22" t="s">
        <v>33</v>
      </c>
      <c r="B22" t="s">
        <v>248</v>
      </c>
      <c r="D22" s="1"/>
      <c r="E22" s="1"/>
      <c r="F22" s="1"/>
      <c r="G22" s="1"/>
      <c r="H22" s="1"/>
      <c r="I22" s="1"/>
      <c r="J22" s="1"/>
      <c r="K22" s="1"/>
      <c r="L22" s="1"/>
      <c r="M22" s="1"/>
      <c r="N22" s="1"/>
      <c r="O22" s="1"/>
      <c r="P22" s="1"/>
      <c r="Q22" s="1"/>
      <c r="R22" s="1"/>
      <c r="S22" s="1"/>
      <c r="T22" s="1"/>
      <c r="U22" s="1"/>
      <c r="V22" s="1"/>
      <c r="W22" s="1">
        <f>'2. WB and IMF ext debt pay data'!V52</f>
        <v>5.3240028661647884E-2</v>
      </c>
      <c r="X22" s="1">
        <f>'2. WB and IMF ext debt pay data'!W52</f>
        <v>9.9222107085572747E-2</v>
      </c>
      <c r="Y22" s="1">
        <f>'2. WB and IMF ext debt pay data'!X52</f>
        <v>9.9645374950028218E-2</v>
      </c>
      <c r="Z22" s="1">
        <f>'2. WB and IMF ext debt pay data'!Y52</f>
        <v>4.4444245369981601E-2</v>
      </c>
      <c r="AA22" s="1">
        <f>'2. WB and IMF ext debt pay data'!Z52</f>
        <v>3.7432832811720926E-2</v>
      </c>
      <c r="AB22" s="1">
        <f>'2. WB and IMF ext debt pay data'!AA52</f>
        <v>3.2333169990401901E-2</v>
      </c>
      <c r="AC22" s="1">
        <f>'2. WB and IMF ext debt pay data'!AB52</f>
        <v>2.9829329202692059E-2</v>
      </c>
      <c r="AD22" s="1">
        <f>'2. WB and IMF ext debt pay data'!AC52</f>
        <v>2.9609673430481546E-2</v>
      </c>
      <c r="AE22" s="1">
        <f>'2. WB and IMF ext debt pay data'!AD52</f>
        <v>2.3901945771784085E-2</v>
      </c>
      <c r="AF22" s="1">
        <f>'2. WB and IMF ext debt pay data'!AE52</f>
        <v>2.0542014334355353E-2</v>
      </c>
      <c r="AG22" s="1">
        <f>'2. WB and IMF ext debt pay data'!AF52</f>
        <v>2.2979102077460629E-2</v>
      </c>
      <c r="AH22" s="1">
        <f>'2. WB and IMF ext debt pay data'!AG52</f>
        <v>2.7152078362267896E-2</v>
      </c>
      <c r="AI22" s="1">
        <f>'2. WB and IMF ext debt pay data'!AH52</f>
        <v>3.0420318779996444E-2</v>
      </c>
      <c r="AJ22" s="1">
        <f>'2. WB and IMF ext debt pay data'!AI52</f>
        <v>3.652913860305624E-2</v>
      </c>
      <c r="AK22" s="1">
        <f>'2. WB and IMF ext debt pay data'!AJ52</f>
        <v>6.0284826172154977E-2</v>
      </c>
      <c r="AL22" s="1">
        <f>'2. WB and IMF ext debt pay data'!AK52</f>
        <v>6.7448095325406729E-2</v>
      </c>
      <c r="AM22" s="1">
        <f>'2. WB and IMF ext debt pay data'!AL52</f>
        <v>6.6467758587246351E-2</v>
      </c>
      <c r="AN22" s="1">
        <f>'2. WB and IMF ext debt pay data'!AM52</f>
        <v>6.0952533299944302E-2</v>
      </c>
      <c r="AO22" s="1">
        <f>'2. WB and IMF ext debt pay data'!AN52</f>
        <v>7.7954982794442379E-2</v>
      </c>
      <c r="AP22" s="1">
        <f>'2. WB and IMF ext debt pay data'!AO52</f>
        <v>7.3323647715658385E-2</v>
      </c>
      <c r="AQ22" s="1">
        <f>'2. WB and IMF ext debt pay data'!AP52</f>
        <v>6.2304360501007398E-2</v>
      </c>
      <c r="AR22" s="1">
        <f>'2. WB and IMF ext debt pay data'!AQ52</f>
        <v>5.7940179612723811E-2</v>
      </c>
      <c r="AS22" s="1">
        <f>'2. WB and IMF ext debt pay data'!AR52</f>
        <v>5.4388033544487659E-2</v>
      </c>
      <c r="AT22" s="1">
        <f>'2. WB and IMF ext debt pay data'!AS52</f>
        <v>5.1242355735047172E-2</v>
      </c>
      <c r="AU22" s="1">
        <f>'2. WB and IMF ext debt pay data'!AT52</f>
        <v>8.9253186681838237E-2</v>
      </c>
      <c r="AV22" s="1">
        <f>'2. WB and IMF ext debt pay data'!AU52</f>
        <v>6.579658620925144E-2</v>
      </c>
      <c r="AW22" s="1">
        <f>'2. WB and IMF ext debt pay data'!AV52</f>
        <v>6.0747663551401876E-2</v>
      </c>
      <c r="AX22" s="1">
        <f>'2. WB and IMF ext debt pay data'!AW52</f>
        <v>5.6737588652482268E-2</v>
      </c>
      <c r="AY22" s="1">
        <f>'2. WB and IMF ext debt pay data'!AX52</f>
        <v>6.352941176470589E-2</v>
      </c>
      <c r="AZ22" s="1">
        <f>'2. WB and IMF ext debt pay data'!AY52</f>
        <v>6.8235294117647061E-2</v>
      </c>
      <c r="BA22" s="1">
        <f>'2. WB and IMF ext debt pay data'!AZ52</f>
        <v>6.8075117370892016E-2</v>
      </c>
      <c r="BB22" s="1">
        <f>'2. WB and IMF ext debt pay data'!BA52</f>
        <v>7.0422535211267609E-2</v>
      </c>
      <c r="BC22" s="1"/>
      <c r="BD22" s="1"/>
      <c r="BE22" s="1"/>
      <c r="BF22" s="1"/>
      <c r="BG22" s="1"/>
      <c r="BH22" s="1">
        <f t="shared" si="12"/>
        <v>6.3096052262251082E-2</v>
      </c>
      <c r="BI22" s="1">
        <f t="shared" si="10"/>
        <v>6.322800088912503E-2</v>
      </c>
      <c r="BJ22" s="1">
        <f t="shared" si="11"/>
        <v>6.1702812544460368E-2</v>
      </c>
    </row>
    <row r="23" spans="1:62" x14ac:dyDescent="0.25">
      <c r="A23" t="s">
        <v>34</v>
      </c>
      <c r="B23" t="s">
        <v>248</v>
      </c>
      <c r="D23" s="1">
        <f>'2. WB and IMF ext debt pay data'!C55</f>
        <v>2.4468921712869754E-2</v>
      </c>
      <c r="E23" s="1">
        <f>'2. WB and IMF ext debt pay data'!D55</f>
        <v>1.9183754712018938E-2</v>
      </c>
      <c r="F23" s="1">
        <f>'2. WB and IMF ext debt pay data'!E55</f>
        <v>2.8659073458534148E-2</v>
      </c>
      <c r="G23" s="1">
        <f>'2. WB and IMF ext debt pay data'!F55</f>
        <v>4.6717147049969897E-2</v>
      </c>
      <c r="H23" s="1">
        <f>'2. WB and IMF ext debt pay data'!G55</f>
        <v>6.0747516666666668E-2</v>
      </c>
      <c r="I23" s="1">
        <f>'2. WB and IMF ext debt pay data'!H55</f>
        <v>9.6144477089606911E-2</v>
      </c>
      <c r="J23" s="1">
        <f>'2. WB and IMF ext debt pay data'!I55</f>
        <v>6.7933967146714666E-2</v>
      </c>
      <c r="K23" s="1">
        <f>'2. WB and IMF ext debt pay data'!J55</f>
        <v>6.9613024048403152E-2</v>
      </c>
      <c r="L23" s="1">
        <f>'2. WB and IMF ext debt pay data'!K55</f>
        <v>5.6154511164533065E-2</v>
      </c>
      <c r="M23" s="1">
        <f>'2. WB and IMF ext debt pay data'!L55</f>
        <v>4.7837540751895599E-2</v>
      </c>
      <c r="N23" s="1">
        <f>'2. WB and IMF ext debt pay data'!M55</f>
        <v>6.2865897784105867E-2</v>
      </c>
      <c r="O23" s="1">
        <f>'2. WB and IMF ext debt pay data'!N55</f>
        <v>5.269766181674717E-2</v>
      </c>
      <c r="P23" s="1">
        <f>'2. WB and IMF ext debt pay data'!O55</f>
        <v>5.5818858023977042E-2</v>
      </c>
      <c r="Q23" s="1">
        <f>'2. WB and IMF ext debt pay data'!P55</f>
        <v>5.117259356261631E-2</v>
      </c>
      <c r="R23" s="1">
        <f>'2. WB and IMF ext debt pay data'!Q55</f>
        <v>4.8953371301080323E-2</v>
      </c>
      <c r="S23" s="1">
        <f>'2. WB and IMF ext debt pay data'!R55</f>
        <v>4.3134901570333943E-2</v>
      </c>
      <c r="T23" s="1">
        <f>'2. WB and IMF ext debt pay data'!S55</f>
        <v>6.9588084329900712E-2</v>
      </c>
      <c r="U23" s="1">
        <f>'2. WB and IMF ext debt pay data'!T55</f>
        <v>4.6171151784256452E-2</v>
      </c>
      <c r="V23" s="1">
        <f>'2. WB and IMF ext debt pay data'!U55</f>
        <v>3.5852804227802154E-2</v>
      </c>
      <c r="W23" s="1">
        <f>'2. WB and IMF ext debt pay data'!V55</f>
        <v>2.9414496657013806E-2</v>
      </c>
      <c r="X23" s="1">
        <f>'2. WB and IMF ext debt pay data'!W55</f>
        <v>2.5028531933515386E-2</v>
      </c>
      <c r="Y23" s="1">
        <f>'2. WB and IMF ext debt pay data'!X55</f>
        <v>2.3937419031511774E-2</v>
      </c>
      <c r="Z23" s="1">
        <f>'2. WB and IMF ext debt pay data'!Y55</f>
        <v>2.6979444568881187E-2</v>
      </c>
      <c r="AA23" s="1">
        <f>'2. WB and IMF ext debt pay data'!Z55</f>
        <v>1.5594883003907637E-2</v>
      </c>
      <c r="AB23" s="1">
        <f>'2. WB and IMF ext debt pay data'!AA55</f>
        <v>1.3161749384533713E-2</v>
      </c>
      <c r="AC23" s="1">
        <f>'2. WB and IMF ext debt pay data'!AB55</f>
        <v>1.2076136186735451E-2</v>
      </c>
      <c r="AD23" s="1">
        <f>'2. WB and IMF ext debt pay data'!AC55</f>
        <v>1.1943104649904055E-2</v>
      </c>
      <c r="AE23" s="1">
        <f>'2. WB and IMF ext debt pay data'!AD55</f>
        <v>1.0344906559746391E-2</v>
      </c>
      <c r="AF23" s="1">
        <f>'2. WB and IMF ext debt pay data'!AE55</f>
        <v>1.5790036076639053E-2</v>
      </c>
      <c r="AG23" s="1">
        <f>'2. WB and IMF ext debt pay data'!AF55</f>
        <v>1.1650827952560228E-2</v>
      </c>
      <c r="AH23" s="1">
        <f>'2. WB and IMF ext debt pay data'!AG55</f>
        <v>1.7317354026265427E-2</v>
      </c>
      <c r="AI23" s="1">
        <f>'2. WB and IMF ext debt pay data'!AH55</f>
        <v>1.3118453812716195E-2</v>
      </c>
      <c r="AJ23" s="1">
        <f>'2. WB and IMF ext debt pay data'!AI55</f>
        <v>1.0380759069917266E-2</v>
      </c>
      <c r="AK23" s="1">
        <f>'2. WB and IMF ext debt pay data'!AJ55</f>
        <v>3.2657657242729447E-2</v>
      </c>
      <c r="AL23" s="1">
        <f>'2. WB and IMF ext debt pay data'!AK55</f>
        <v>9.1861859130316671E-3</v>
      </c>
      <c r="AM23" s="1">
        <f>'2. WB and IMF ext debt pay data'!AL55</f>
        <v>3.4908651025044979E-2</v>
      </c>
      <c r="AN23" s="1">
        <f>'2. WB and IMF ext debt pay data'!AM55</f>
        <v>3.0163286212557559E-2</v>
      </c>
      <c r="AO23" s="1">
        <f>'2. WB and IMF ext debt pay data'!AN55</f>
        <v>3.1863604485198739E-2</v>
      </c>
      <c r="AP23" s="1">
        <f>'2. WB and IMF ext debt pay data'!AO55</f>
        <v>3.3391503658650554E-2</v>
      </c>
      <c r="AQ23" s="1">
        <f>'2. WB and IMF ext debt pay data'!AP55</f>
        <v>3.8409992299460884E-2</v>
      </c>
      <c r="AR23" s="1">
        <f>'2. WB and IMF ext debt pay data'!AQ55</f>
        <v>4.418330624605258E-2</v>
      </c>
      <c r="AS23" s="1">
        <f>'2. WB and IMF ext debt pay data'!AR55</f>
        <v>2.739992572260631E-2</v>
      </c>
      <c r="AT23" s="1">
        <f>'2. WB and IMF ext debt pay data'!AS55</f>
        <v>2.7623409925218837E-2</v>
      </c>
      <c r="AU23" s="1">
        <f>'2. WB and IMF ext debt pay data'!AT55</f>
        <v>4.152074034872448E-2</v>
      </c>
      <c r="AV23" s="1">
        <f>'2. WB and IMF ext debt pay data'!AU55</f>
        <v>5.3204647748880583E-2</v>
      </c>
      <c r="AW23" s="1">
        <f>'2. WB and IMF ext debt pay data'!AV55</f>
        <v>4.1493775933609957E-2</v>
      </c>
      <c r="AX23" s="1">
        <f>'2. WB and IMF ext debt pay data'!AW55</f>
        <v>4.8192771084337352E-2</v>
      </c>
      <c r="AY23" s="1">
        <f>'2. WB and IMF ext debt pay data'!AX55</f>
        <v>5.0980392156862744E-2</v>
      </c>
      <c r="AZ23" s="1">
        <f>'2. WB and IMF ext debt pay data'!AY55</f>
        <v>4.9618320610687029E-2</v>
      </c>
      <c r="BA23" s="1">
        <f>'2. WB and IMF ext debt pay data'!AZ55</f>
        <v>4.4776119402985072E-2</v>
      </c>
      <c r="BB23" s="1">
        <f>'2. WB and IMF ext debt pay data'!BA55</f>
        <v>4.4117647058823532E-2</v>
      </c>
      <c r="BC23" s="1"/>
      <c r="BD23" s="1"/>
      <c r="BE23" s="1"/>
      <c r="BF23" s="1"/>
      <c r="BG23" s="1"/>
      <c r="BH23" s="1">
        <f t="shared" si="12"/>
        <v>3.9119399746364802E-2</v>
      </c>
      <c r="BI23" s="1">
        <f t="shared" si="10"/>
        <v>3.9237634320848792E-2</v>
      </c>
      <c r="BJ23" s="1">
        <f t="shared" si="11"/>
        <v>4.8467896730922652E-2</v>
      </c>
    </row>
    <row r="24" spans="1:62" x14ac:dyDescent="0.25">
      <c r="A24" t="s">
        <v>36</v>
      </c>
      <c r="B24" t="s">
        <v>248</v>
      </c>
      <c r="D24" s="1">
        <f>'2. WB and IMF ext debt pay data'!C58</f>
        <v>0.15170942119654818</v>
      </c>
      <c r="E24" s="1">
        <f>'2. WB and IMF ext debt pay data'!D58</f>
        <v>0.14986912559988427</v>
      </c>
      <c r="F24" s="1">
        <f>'2. WB and IMF ext debt pay data'!E58</f>
        <v>0.15663556895899952</v>
      </c>
      <c r="G24" s="1">
        <f>'2. WB and IMF ext debt pay data'!F58</f>
        <v>0.14200169551077269</v>
      </c>
      <c r="H24" s="1">
        <f>'2. WB and IMF ext debt pay data'!G58</f>
        <v>0.15148953495749715</v>
      </c>
      <c r="I24" s="1">
        <f>'2. WB and IMF ext debt pay data'!H58</f>
        <v>9.1303058263561943E-2</v>
      </c>
      <c r="J24" s="1">
        <f>'2. WB and IMF ext debt pay data'!I58</f>
        <v>8.6426497002404012E-2</v>
      </c>
      <c r="K24" s="1">
        <f>'2. WB and IMF ext debt pay data'!J58</f>
        <v>8.7951459648481417E-2</v>
      </c>
      <c r="L24" s="1">
        <f>'2. WB and IMF ext debt pay data'!K58</f>
        <v>0.11613980521256329</v>
      </c>
      <c r="M24" s="1">
        <f>'2. WB and IMF ext debt pay data'!L58</f>
        <v>6.507380427451577E-2</v>
      </c>
      <c r="N24" s="1">
        <f>'2. WB and IMF ext debt pay data'!M58</f>
        <v>4.0101451234449005E-2</v>
      </c>
      <c r="O24" s="1">
        <f>'2. WB and IMF ext debt pay data'!N58</f>
        <v>4.0365803621975935E-2</v>
      </c>
      <c r="P24" s="1">
        <f>'2. WB and IMF ext debt pay data'!O58</f>
        <v>4.2664846696800734E-2</v>
      </c>
      <c r="Q24" s="1">
        <f>'2. WB and IMF ext debt pay data'!P58</f>
        <v>3.6970284565783162E-2</v>
      </c>
      <c r="R24" s="1">
        <f>'2. WB and IMF ext debt pay data'!Q58</f>
        <v>4.362232679814227E-2</v>
      </c>
      <c r="S24" s="1">
        <f>'2. WB and IMF ext debt pay data'!R58</f>
        <v>4.6515331795797039E-2</v>
      </c>
      <c r="T24" s="1">
        <f>'2. WB and IMF ext debt pay data'!S58</f>
        <v>4.1516986420724593E-2</v>
      </c>
      <c r="U24" s="1">
        <f>'2. WB and IMF ext debt pay data'!T58</f>
        <v>4.0859225437968882E-2</v>
      </c>
      <c r="V24" s="1">
        <f>'2. WB and IMF ext debt pay data'!U58</f>
        <v>5.4403862765354374E-2</v>
      </c>
      <c r="W24" s="1">
        <f>'2. WB and IMF ext debt pay data'!V58</f>
        <v>0.11030142349484742</v>
      </c>
      <c r="X24" s="1">
        <f>'2. WB and IMF ext debt pay data'!W58</f>
        <v>0.10277487584260764</v>
      </c>
      <c r="Y24" s="1">
        <f>'2. WB and IMF ext debt pay data'!X58</f>
        <v>7.8609273709999955E-2</v>
      </c>
      <c r="Z24" s="1">
        <f>'2. WB and IMF ext debt pay data'!Y58</f>
        <v>0.13130405762890396</v>
      </c>
      <c r="AA24" s="1">
        <f>'2. WB and IMF ext debt pay data'!Z58</f>
        <v>0.1694012085859295</v>
      </c>
      <c r="AB24" s="1">
        <f>'2. WB and IMF ext debt pay data'!AA58</f>
        <v>0.10623198578444337</v>
      </c>
      <c r="AC24" s="1">
        <f>'2. WB and IMF ext debt pay data'!AB58</f>
        <v>0.11966412148876383</v>
      </c>
      <c r="AD24" s="1">
        <f>'2. WB and IMF ext debt pay data'!AC58</f>
        <v>7.614726811026104E-2</v>
      </c>
      <c r="AE24" s="1">
        <f>'2. WB and IMF ext debt pay data'!AD58</f>
        <v>4.0298716030771363E-2</v>
      </c>
      <c r="AF24" s="1">
        <f>'2. WB and IMF ext debt pay data'!AE58</f>
        <v>3.5223126437312312E-2</v>
      </c>
      <c r="AG24" s="1">
        <f>'2. WB and IMF ext debt pay data'!AF58</f>
        <v>2.2201603801096727E-2</v>
      </c>
      <c r="AH24" s="1">
        <f>'2. WB and IMF ext debt pay data'!AG58</f>
        <v>1.8651104038179486E-2</v>
      </c>
      <c r="AI24" s="1">
        <f>'2. WB and IMF ext debt pay data'!AH58</f>
        <v>2.2250392666484861E-2</v>
      </c>
      <c r="AJ24" s="1">
        <f>'2. WB and IMF ext debt pay data'!AI58</f>
        <v>1.2928427756048931E-2</v>
      </c>
      <c r="AK24" s="1">
        <f>'2. WB and IMF ext debt pay data'!AJ58</f>
        <v>2.3233287204071477E-2</v>
      </c>
      <c r="AL24" s="1">
        <f>'2. WB and IMF ext debt pay data'!AK58</f>
        <v>1.7254269886235782E-2</v>
      </c>
      <c r="AM24" s="1">
        <f>'2. WB and IMF ext debt pay data'!AL58</f>
        <v>4.3389115470516174E-2</v>
      </c>
      <c r="AN24" s="1">
        <f>'2. WB and IMF ext debt pay data'!AM58</f>
        <v>3.6387993663969664E-2</v>
      </c>
      <c r="AO24" s="1">
        <f>'2. WB and IMF ext debt pay data'!AN58</f>
        <v>3.9906834927379134E-2</v>
      </c>
      <c r="AP24" s="1">
        <f>'2. WB and IMF ext debt pay data'!AO58</f>
        <v>4.7853498290760597E-2</v>
      </c>
      <c r="AQ24" s="1">
        <f>'2. WB and IMF ext debt pay data'!AP58</f>
        <v>5.8618608149985173E-2</v>
      </c>
      <c r="AR24" s="1">
        <f>'2. WB and IMF ext debt pay data'!AQ58</f>
        <v>6.0688047559485536E-2</v>
      </c>
      <c r="AS24" s="1">
        <f>'2. WB and IMF ext debt pay data'!AR58</f>
        <v>4.587995669142482E-2</v>
      </c>
      <c r="AT24" s="1">
        <f>'2. WB and IMF ext debt pay data'!AS58</f>
        <v>4.0335103085367453E-2</v>
      </c>
      <c r="AU24" s="1">
        <f>'2. WB and IMF ext debt pay data'!AT58</f>
        <v>3.8718381920461231E-2</v>
      </c>
      <c r="AV24" s="1">
        <f>'2. WB and IMF ext debt pay data'!AU58</f>
        <v>4.9249437133399861E-2</v>
      </c>
      <c r="AW24" s="1">
        <f>'2. WB and IMF ext debt pay data'!AV58</f>
        <v>1.7766497461928935E-2</v>
      </c>
      <c r="AX24" s="1">
        <f>'2. WB and IMF ext debt pay data'!AW58</f>
        <v>1.2658227848101266E-2</v>
      </c>
      <c r="AY24" s="1">
        <f>'2. WB and IMF ext debt pay data'!AX58</f>
        <v>1.2285012285012284E-2</v>
      </c>
      <c r="AZ24" s="1">
        <f>'2. WB and IMF ext debt pay data'!AY58</f>
        <v>1.2406947890818859E-2</v>
      </c>
      <c r="BA24" s="1">
        <f>'2. WB and IMF ext debt pay data'!AZ58</f>
        <v>1.2345679012345678E-2</v>
      </c>
      <c r="BB24" s="1">
        <f>'2. WB and IMF ext debt pay data'!BA58</f>
        <v>1.2376237623762377E-2</v>
      </c>
      <c r="BC24" s="1"/>
      <c r="BD24" s="1"/>
      <c r="BE24" s="1"/>
      <c r="BF24" s="1"/>
      <c r="BG24" s="1"/>
      <c r="BH24" s="1">
        <f t="shared" si="12"/>
        <v>4.4465147428864718E-2</v>
      </c>
      <c r="BI24" s="1">
        <f t="shared" si="10"/>
        <v>4.210623730867797E-2</v>
      </c>
      <c r="BJ24" s="1">
        <f t="shared" si="11"/>
        <v>2.2989793682110588E-2</v>
      </c>
    </row>
    <row r="25" spans="1:62" x14ac:dyDescent="0.25">
      <c r="A25" t="s">
        <v>39</v>
      </c>
      <c r="B25" t="s">
        <v>247</v>
      </c>
      <c r="D25" s="1">
        <f>'2. WB and IMF ext debt pay data'!C62</f>
        <v>5.924264459346186E-2</v>
      </c>
      <c r="E25" s="1">
        <f>'2. WB and IMF ext debt pay data'!D62</f>
        <v>5.5140574020552342E-2</v>
      </c>
      <c r="F25" s="1">
        <f>'2. WB and IMF ext debt pay data'!E62</f>
        <v>6.5809998707342304E-2</v>
      </c>
      <c r="G25" s="1">
        <f>'2. WB and IMF ext debt pay data'!F62</f>
        <v>7.1445127806074343E-2</v>
      </c>
      <c r="H25" s="1">
        <f>'2. WB and IMF ext debt pay data'!G62</f>
        <v>9.9367131095630168E-2</v>
      </c>
      <c r="I25" s="1">
        <f>'2. WB and IMF ext debt pay data'!H62</f>
        <v>0.14831703744953922</v>
      </c>
      <c r="J25" s="1">
        <f>'2. WB and IMF ext debt pay data'!I62</f>
        <v>0.13082561187959907</v>
      </c>
      <c r="K25" s="1">
        <f>'2. WB and IMF ext debt pay data'!J62</f>
        <v>8.5802346384840342E-2</v>
      </c>
      <c r="L25" s="1">
        <f>'2. WB and IMF ext debt pay data'!K62</f>
        <v>0.1084210580048187</v>
      </c>
      <c r="M25" s="1">
        <f>'2. WB and IMF ext debt pay data'!L62</f>
        <v>7.0213105886457822E-2</v>
      </c>
      <c r="N25" s="1">
        <f>'2. WB and IMF ext debt pay data'!M62</f>
        <v>7.5373879597584195E-2</v>
      </c>
      <c r="O25" s="1">
        <f>'2. WB and IMF ext debt pay data'!N62</f>
        <v>8.0437420750415378E-2</v>
      </c>
      <c r="P25" s="1">
        <f>'2. WB and IMF ext debt pay data'!O62</f>
        <v>5.3453234876820077E-2</v>
      </c>
      <c r="Q25" s="1">
        <f>'2. WB and IMF ext debt pay data'!P62</f>
        <v>7.1081727871137937E-2</v>
      </c>
      <c r="R25" s="1">
        <f>'2. WB and IMF ext debt pay data'!Q62</f>
        <v>0.12105483426805963</v>
      </c>
      <c r="S25" s="1">
        <f>'2. WB and IMF ext debt pay data'!R62</f>
        <v>0.10370462167405148</v>
      </c>
      <c r="T25" s="1">
        <f>'2. WB and IMF ext debt pay data'!S62</f>
        <v>8.873597905306102E-2</v>
      </c>
      <c r="U25" s="1">
        <f>'2. WB and IMF ext debt pay data'!T62</f>
        <v>0.10200623298533149</v>
      </c>
      <c r="V25" s="1">
        <f>'2. WB and IMF ext debt pay data'!U62</f>
        <v>9.4894762828904577E-2</v>
      </c>
      <c r="W25" s="1">
        <f>'2. WB and IMF ext debt pay data'!V62</f>
        <v>0.10103547445139346</v>
      </c>
      <c r="X25" s="1">
        <f>'2. WB and IMF ext debt pay data'!W62</f>
        <v>9.2920157214131147E-2</v>
      </c>
      <c r="Y25" s="1">
        <f>'2. WB and IMF ext debt pay data'!X62</f>
        <v>6.9878424923557475E-2</v>
      </c>
      <c r="Z25" s="1">
        <f>'2. WB and IMF ext debt pay data'!Y62</f>
        <v>7.7874021095461696E-2</v>
      </c>
      <c r="AA25" s="1">
        <f>'2. WB and IMF ext debt pay data'!Z62</f>
        <v>6.2457360585875747E-2</v>
      </c>
      <c r="AB25" s="1">
        <f>'2. WB and IMF ext debt pay data'!AA62</f>
        <v>5.9589142983490398E-2</v>
      </c>
      <c r="AC25" s="1">
        <f>'2. WB and IMF ext debt pay data'!AB62</f>
        <v>4.846698185517772E-2</v>
      </c>
      <c r="AD25" s="1">
        <f>'2. WB and IMF ext debt pay data'!AC62</f>
        <v>1.8539204062997149E-2</v>
      </c>
      <c r="AE25" s="1">
        <f>'2. WB and IMF ext debt pay data'!AD62</f>
        <v>2.8121045052432313E-2</v>
      </c>
      <c r="AF25" s="1">
        <f>'2. WB and IMF ext debt pay data'!AE62</f>
        <v>2.9908932827959769E-2</v>
      </c>
      <c r="AG25" s="1">
        <f>'2. WB and IMF ext debt pay data'!AF62</f>
        <v>2.7120456674650274E-2</v>
      </c>
      <c r="AH25" s="1">
        <f>'2. WB and IMF ext debt pay data'!AG62</f>
        <v>2.7966640962886726E-2</v>
      </c>
      <c r="AI25" s="1">
        <f>'2. WB and IMF ext debt pay data'!AH62</f>
        <v>3.0595225632148088E-2</v>
      </c>
      <c r="AJ25" s="1">
        <f>'2. WB and IMF ext debt pay data'!AI62</f>
        <v>2.8952036893998979E-2</v>
      </c>
      <c r="AK25" s="1">
        <f>'2. WB and IMF ext debt pay data'!AJ62</f>
        <v>2.7803900209205878E-2</v>
      </c>
      <c r="AL25" s="1">
        <f>'2. WB and IMF ext debt pay data'!AK62</f>
        <v>3.6981366741127814E-2</v>
      </c>
      <c r="AM25" s="1">
        <f>'2. WB and IMF ext debt pay data'!AL62</f>
        <v>5.4792019877297163E-2</v>
      </c>
      <c r="AN25" s="1">
        <f>'2. WB and IMF ext debt pay data'!AM62</f>
        <v>5.3288879410886593E-2</v>
      </c>
      <c r="AO25" s="1">
        <f>'2. WB and IMF ext debt pay data'!AN62</f>
        <v>5.17193827448807E-2</v>
      </c>
      <c r="AP25" s="1">
        <f>'2. WB and IMF ext debt pay data'!AO62</f>
        <v>4.7698361588652712E-2</v>
      </c>
      <c r="AQ25" s="1">
        <f>'2. WB and IMF ext debt pay data'!AP62</f>
        <v>5.1404934781909994E-2</v>
      </c>
      <c r="AR25" s="1">
        <f>'2. WB and IMF ext debt pay data'!AQ62</f>
        <v>4.9054750536683005E-2</v>
      </c>
      <c r="AS25" s="1">
        <f>'2. WB and IMF ext debt pay data'!AR62</f>
        <v>4.343011197770355E-2</v>
      </c>
      <c r="AT25" s="1">
        <f>'2. WB and IMF ext debt pay data'!AS62</f>
        <v>5.1509265457446267E-2</v>
      </c>
      <c r="AU25" s="1">
        <f>'2. WB and IMF ext debt pay data'!AT62</f>
        <v>5.7496568048859005E-2</v>
      </c>
      <c r="AV25" s="1">
        <f>'2. WB and IMF ext debt pay data'!AU62</f>
        <v>6.4172239946349852E-2</v>
      </c>
      <c r="AW25" s="1">
        <f>'2. WB and IMF ext debt pay data'!AV62</f>
        <v>6.4000000000000001E-2</v>
      </c>
      <c r="AX25" s="1">
        <f>'2. WB and IMF ext debt pay data'!AW62</f>
        <v>7.1999999999999995E-2</v>
      </c>
      <c r="AY25" s="1">
        <f>'2. WB and IMF ext debt pay data'!AX62</f>
        <v>6.4000000000000001E-2</v>
      </c>
      <c r="AZ25" s="1">
        <f>'2. WB and IMF ext debt pay data'!AY62</f>
        <v>5.8000000000000003E-2</v>
      </c>
      <c r="BA25" s="1">
        <f>'2. WB and IMF ext debt pay data'!AZ62</f>
        <v>5.6000000000000001E-2</v>
      </c>
      <c r="BB25" s="1">
        <f>'2. WB and IMF ext debt pay data'!BA62</f>
        <v>0.05</v>
      </c>
      <c r="BC25" s="1"/>
      <c r="BD25" s="1"/>
      <c r="BE25" s="1"/>
      <c r="BF25" s="1"/>
      <c r="BG25" s="1"/>
      <c r="BH25" s="1">
        <f t="shared" si="12"/>
        <v>5.4438267249850243E-2</v>
      </c>
      <c r="BI25" s="1">
        <f t="shared" si="10"/>
        <v>5.4943822661173619E-2</v>
      </c>
      <c r="BJ25" s="1">
        <f t="shared" si="11"/>
        <v>6.6043059986587466E-2</v>
      </c>
    </row>
    <row r="26" spans="1:62" x14ac:dyDescent="0.25">
      <c r="A26" t="s">
        <v>40</v>
      </c>
      <c r="B26" t="s">
        <v>247</v>
      </c>
      <c r="D26" s="1">
        <f>'2. WB and IMF ext debt pay data'!C65</f>
        <v>2.6819107241135304E-2</v>
      </c>
      <c r="E26" s="1">
        <f>'2. WB and IMF ext debt pay data'!D65</f>
        <v>2.2699747289691381E-2</v>
      </c>
      <c r="F26" s="1">
        <f>'2. WB and IMF ext debt pay data'!E65</f>
        <v>2.3094049270594965E-2</v>
      </c>
      <c r="G26" s="1">
        <f>'2. WB and IMF ext debt pay data'!F65</f>
        <v>4.4505838316273097E-2</v>
      </c>
      <c r="H26" s="1">
        <f>'2. WB and IMF ext debt pay data'!G65</f>
        <v>8.4090375696767E-2</v>
      </c>
      <c r="I26" s="1">
        <f>'2. WB and IMF ext debt pay data'!H65</f>
        <v>7.794941486305304E-2</v>
      </c>
      <c r="J26" s="1">
        <f>'2. WB and IMF ext debt pay data'!I65</f>
        <v>0.10036957673079837</v>
      </c>
      <c r="K26" s="1">
        <f>'2. WB and IMF ext debt pay data'!J65</f>
        <v>0.14332799234628249</v>
      </c>
      <c r="L26" s="1">
        <f>'2. WB and IMF ext debt pay data'!K65</f>
        <v>0.1531258148313373</v>
      </c>
      <c r="M26" s="1">
        <f>'2. WB and IMF ext debt pay data'!L65</f>
        <v>0.13717307288225186</v>
      </c>
      <c r="N26" s="1">
        <f>'2. WB and IMF ext debt pay data'!M65</f>
        <v>0.12105232736522381</v>
      </c>
      <c r="O26" s="1">
        <f>'2. WB and IMF ext debt pay data'!N65</f>
        <v>0.11959201919397801</v>
      </c>
      <c r="P26" s="1">
        <f>'2. WB and IMF ext debt pay data'!O65</f>
        <v>0.13853601441791707</v>
      </c>
      <c r="Q26" s="1">
        <f>'2. WB and IMF ext debt pay data'!P65</f>
        <v>0.14200836403237191</v>
      </c>
      <c r="R26" s="1">
        <f>'2. WB and IMF ext debt pay data'!Q65</f>
        <v>0.2132176964673673</v>
      </c>
      <c r="S26" s="1">
        <f>'2. WB and IMF ext debt pay data'!R65</f>
        <v>0.17790253496650407</v>
      </c>
      <c r="T26" s="1">
        <f>'2. WB and IMF ext debt pay data'!S65</f>
        <v>0.19125581894379465</v>
      </c>
      <c r="U26" s="1">
        <f>'2. WB and IMF ext debt pay data'!T65</f>
        <v>0.18099572372308631</v>
      </c>
      <c r="V26" s="1">
        <f>'2. WB and IMF ext debt pay data'!U65</f>
        <v>0.18482325253713541</v>
      </c>
      <c r="W26" s="1">
        <f>'2. WB and IMF ext debt pay data'!V65</f>
        <v>0.18731041571017776</v>
      </c>
      <c r="X26" s="1">
        <f>'2. WB and IMF ext debt pay data'!W65</f>
        <v>0.12180237606179205</v>
      </c>
      <c r="Y26" s="1">
        <f>'2. WB and IMF ext debt pay data'!X65</f>
        <v>0.14671657098013499</v>
      </c>
      <c r="Z26" s="1">
        <f>'2. WB and IMF ext debt pay data'!Y65</f>
        <v>0.13928945263623649</v>
      </c>
      <c r="AA26" s="1">
        <f>'2. WB and IMF ext debt pay data'!Z65</f>
        <v>0.16795532186527448</v>
      </c>
      <c r="AB26" s="1">
        <f>'2. WB and IMF ext debt pay data'!AA65</f>
        <v>0.38064400424702699</v>
      </c>
      <c r="AC26" s="1">
        <f>'2. WB and IMF ext debt pay data'!AB65</f>
        <v>0.15814847981220848</v>
      </c>
      <c r="AD26" s="1">
        <f>'2. WB and IMF ext debt pay data'!AC65</f>
        <v>5.8903385244458643E-2</v>
      </c>
      <c r="AE26" s="1">
        <f>'2. WB and IMF ext debt pay data'!AD65</f>
        <v>3.6722846973821929E-2</v>
      </c>
      <c r="AF26" s="1">
        <f>'2. WB and IMF ext debt pay data'!AE65</f>
        <v>3.1352071971266521E-2</v>
      </c>
      <c r="AG26" s="1">
        <f>'2. WB and IMF ext debt pay data'!AF65</f>
        <v>3.3848930099796171E-2</v>
      </c>
      <c r="AH26" s="1">
        <f>'2. WB and IMF ext debt pay data'!AG65</f>
        <v>5.5999320888098069E-3</v>
      </c>
      <c r="AI26" s="1">
        <f>'2. WB and IMF ext debt pay data'!AH65</f>
        <v>1.1024013659244871E-2</v>
      </c>
      <c r="AJ26" s="1">
        <f>'2. WB and IMF ext debt pay data'!AI65</f>
        <v>2.6188072962804201E-2</v>
      </c>
      <c r="AK26" s="1">
        <f>'2. WB and IMF ext debt pay data'!AJ65</f>
        <v>3.9357703801075998E-2</v>
      </c>
      <c r="AL26" s="1">
        <f>'2. WB and IMF ext debt pay data'!AK65</f>
        <v>3.8782668429606995E-2</v>
      </c>
      <c r="AM26" s="1">
        <f>'2. WB and IMF ext debt pay data'!AL65</f>
        <v>5.5585858888574063E-2</v>
      </c>
      <c r="AN26" s="1">
        <f>'2. WB and IMF ext debt pay data'!AM65</f>
        <v>7.2983494820242217E-2</v>
      </c>
      <c r="AO26" s="1">
        <f>'2. WB and IMF ext debt pay data'!AN65</f>
        <v>4.5125815019313897E-2</v>
      </c>
      <c r="AP26" s="1">
        <f>'2. WB and IMF ext debt pay data'!AO65</f>
        <v>4.8987208213031028E-2</v>
      </c>
      <c r="AQ26" s="1">
        <f>'2. WB and IMF ext debt pay data'!AP65</f>
        <v>5.5686846157954703E-2</v>
      </c>
      <c r="AR26" s="1">
        <f>'2. WB and IMF ext debt pay data'!AQ65</f>
        <v>5.2552899597707974E-2</v>
      </c>
      <c r="AS26" s="1">
        <f>'2. WB and IMF ext debt pay data'!AR65</f>
        <v>3.7284135456234518E-2</v>
      </c>
      <c r="AT26" s="1">
        <f>'2. WB and IMF ext debt pay data'!AS65</f>
        <v>3.7328110464794229E-2</v>
      </c>
      <c r="AU26" s="1">
        <f>'2. WB and IMF ext debt pay data'!AT65</f>
        <v>5.0297553956957348E-2</v>
      </c>
      <c r="AV26" s="1">
        <f>'2. WB and IMF ext debt pay data'!AU65</f>
        <v>4.2387759498998916E-2</v>
      </c>
      <c r="AW26" s="1">
        <f>'2. WB and IMF ext debt pay data'!AV65</f>
        <v>8.5999999999999993E-2</v>
      </c>
      <c r="AX26" s="1">
        <f>'2. WB and IMF ext debt pay data'!AW65</f>
        <v>5.1999999999999998E-2</v>
      </c>
      <c r="AY26" s="1">
        <f>'2. WB and IMF ext debt pay data'!AX65</f>
        <v>4.7E-2</v>
      </c>
      <c r="AZ26" s="1">
        <f>'2. WB and IMF ext debt pay data'!AY65</f>
        <v>4.2999999999999997E-2</v>
      </c>
      <c r="BA26" s="1">
        <f>'2. WB and IMF ext debt pay data'!AZ65</f>
        <v>0.04</v>
      </c>
      <c r="BB26" s="1">
        <f>'2. WB and IMF ext debt pay data'!BA65</f>
        <v>0.03</v>
      </c>
      <c r="BC26" s="1"/>
      <c r="BD26" s="1"/>
      <c r="BE26" s="1"/>
      <c r="BF26" s="1"/>
      <c r="BG26" s="1"/>
      <c r="BH26" s="1">
        <f t="shared" si="12"/>
        <v>5.1648186447521102E-2</v>
      </c>
      <c r="BI26" s="1">
        <f t="shared" si="10"/>
        <v>5.0975076495782166E-2</v>
      </c>
      <c r="BJ26" s="1">
        <f t="shared" si="11"/>
        <v>5.684693987474973E-2</v>
      </c>
    </row>
    <row r="27" spans="1:62" x14ac:dyDescent="0.25">
      <c r="A27" t="s">
        <v>41</v>
      </c>
      <c r="B27" t="s">
        <v>248</v>
      </c>
      <c r="C27" t="s">
        <v>244</v>
      </c>
      <c r="D27" s="1"/>
      <c r="E27" s="1">
        <f>'2. WB and IMF ext debt pay data'!D68</f>
        <v>5.1255999331550799E-3</v>
      </c>
      <c r="F27" s="1">
        <f>'2. WB and IMF ext debt pay data'!E68</f>
        <v>3.0547892197986579E-2</v>
      </c>
      <c r="G27" s="1">
        <f>'2. WB and IMF ext debt pay data'!F68</f>
        <v>6.4113396267361122E-2</v>
      </c>
      <c r="H27" s="1">
        <f>'2. WB and IMF ext debt pay data'!G68</f>
        <v>0.11218855094178082</v>
      </c>
      <c r="I27" s="1">
        <f>'2. WB and IMF ext debt pay data'!H68</f>
        <v>8.9947278963414631E-2</v>
      </c>
      <c r="J27" s="1">
        <f>'2. WB and IMF ext debt pay data'!I68</f>
        <v>6.9133123525943391E-2</v>
      </c>
      <c r="K27" s="1">
        <f>'2. WB and IMF ext debt pay data'!J68</f>
        <v>9.2148643465909091E-2</v>
      </c>
      <c r="L27" s="1">
        <f>'2. WB and IMF ext debt pay data'!K68</f>
        <v>7.5702146739130435E-2</v>
      </c>
      <c r="M27" s="1">
        <f>'2. WB and IMF ext debt pay data'!L68</f>
        <v>6.07772467996988E-2</v>
      </c>
      <c r="N27" s="1">
        <f>'2. WB and IMF ext debt pay data'!M68</f>
        <v>4.2534685986682808E-2</v>
      </c>
      <c r="O27" s="1">
        <f>'2. WB and IMF ext debt pay data'!N68</f>
        <v>5.5272837189616258E-2</v>
      </c>
      <c r="P27" s="1">
        <f>'2. WB and IMF ext debt pay data'!O68</f>
        <v>6.8365536273486432E-2</v>
      </c>
      <c r="Q27" s="1">
        <f>'2. WB and IMF ext debt pay data'!P68</f>
        <v>4.7279632395591652E-2</v>
      </c>
      <c r="R27" s="1">
        <f>'2. WB and IMF ext debt pay data'!Q68</f>
        <v>5.7790206398251297E-2</v>
      </c>
      <c r="S27" s="1">
        <f>'2. WB and IMF ext debt pay data'!R68</f>
        <v>4.7254834311496276E-2</v>
      </c>
      <c r="T27" s="1">
        <f>'2. WB and IMF ext debt pay data'!S68</f>
        <v>4.5921425849229182E-2</v>
      </c>
      <c r="U27" s="1">
        <f>'2. WB and IMF ext debt pay data'!T68</f>
        <v>9.7250706710704266E-2</v>
      </c>
      <c r="V27" s="1">
        <f>'2. WB and IMF ext debt pay data'!U68</f>
        <v>0.11278727182932106</v>
      </c>
      <c r="W27" s="1">
        <f>'2. WB and IMF ext debt pay data'!V68</f>
        <v>0.11895127437970347</v>
      </c>
      <c r="X27" s="1">
        <f>'2. WB and IMF ext debt pay data'!W68</f>
        <v>0.10928614014051093</v>
      </c>
      <c r="Y27" s="1">
        <f>'2. WB and IMF ext debt pay data'!X68</f>
        <v>9.0600270055957707E-2</v>
      </c>
      <c r="Z27" s="1">
        <f>'2. WB and IMF ext debt pay data'!Y68</f>
        <v>0.11800361277899135</v>
      </c>
      <c r="AA27" s="1">
        <f>'2. WB and IMF ext debt pay data'!Z68</f>
        <v>8.7127840807063595E-2</v>
      </c>
      <c r="AB27" s="1">
        <f>'2. WB and IMF ext debt pay data'!AA68</f>
        <v>8.1742765085983757E-2</v>
      </c>
      <c r="AC27" s="1">
        <f>'2. WB and IMF ext debt pay data'!AB68</f>
        <v>0.11891895366869147</v>
      </c>
      <c r="AD27" s="1">
        <f>'2. WB and IMF ext debt pay data'!AC68</f>
        <v>9.0311680868566988E-2</v>
      </c>
      <c r="AE27" s="1">
        <f>'2. WB and IMF ext debt pay data'!AD68</f>
        <v>6.8223884067224919E-2</v>
      </c>
      <c r="AF27" s="1">
        <f>'2. WB and IMF ext debt pay data'!AE68</f>
        <v>6.109364619979208E-2</v>
      </c>
      <c r="AG27" s="1">
        <f>'2. WB and IMF ext debt pay data'!AF68</f>
        <v>7.0231423194627551E-2</v>
      </c>
      <c r="AH27" s="1">
        <f>'2. WB and IMF ext debt pay data'!AG68</f>
        <v>7.3483984863357332E-2</v>
      </c>
      <c r="AI27" s="1">
        <f>'2. WB and IMF ext debt pay data'!AH68</f>
        <v>7.9019316862980873E-2</v>
      </c>
      <c r="AJ27" s="1">
        <f>'2. WB and IMF ext debt pay data'!AI68</f>
        <v>8.3871132951999092E-2</v>
      </c>
      <c r="AK27" s="1">
        <f>'2. WB and IMF ext debt pay data'!AJ68</f>
        <v>8.5783497951553059E-2</v>
      </c>
      <c r="AL27" s="1">
        <f>'2. WB and IMF ext debt pay data'!AK68</f>
        <v>0.10154203412992388</v>
      </c>
      <c r="AM27" s="1">
        <f>'2. WB and IMF ext debt pay data'!AL68</f>
        <v>9.7485130981487964E-2</v>
      </c>
      <c r="AN27" s="1">
        <f>'2. WB and IMF ext debt pay data'!AM68</f>
        <v>9.8787154845802777E-2</v>
      </c>
      <c r="AO27" s="1">
        <f>'2. WB and IMF ext debt pay data'!AN68</f>
        <v>0.10015969079659966</v>
      </c>
      <c r="AP27" s="1">
        <f>'2. WB and IMF ext debt pay data'!AO68</f>
        <v>0.10065556091486577</v>
      </c>
      <c r="AQ27" s="1">
        <f>'2. WB and IMF ext debt pay data'!AP68</f>
        <v>0.10419938973650948</v>
      </c>
      <c r="AR27" s="1">
        <f>'2. WB and IMF ext debt pay data'!AQ68</f>
        <v>0.12831583713076394</v>
      </c>
      <c r="AS27" s="1">
        <f>'2. WB and IMF ext debt pay data'!AR68</f>
        <v>0.11402897274039846</v>
      </c>
      <c r="AT27" s="1">
        <f>'2. WB and IMF ext debt pay data'!AS68</f>
        <v>0.17240890115761698</v>
      </c>
      <c r="AU27" s="1">
        <f>'2. WB and IMF ext debt pay data'!AT68</f>
        <v>0.19939628553864797</v>
      </c>
      <c r="AV27" s="1">
        <f>'2. WB and IMF ext debt pay data'!AU68</f>
        <v>0.19110753330978325</v>
      </c>
      <c r="AW27" s="1">
        <f>'2. WB and IMF ext debt pay data'!AV68</f>
        <v>0.17699999999999999</v>
      </c>
      <c r="AX27" s="1">
        <f>'2. WB and IMF ext debt pay data'!AW68</f>
        <v>0.17</v>
      </c>
      <c r="AY27" s="1">
        <f>'2. WB and IMF ext debt pay data'!AX68</f>
        <v>0.16200000000000001</v>
      </c>
      <c r="AZ27" s="1">
        <f>'2. WB and IMF ext debt pay data'!AY68</f>
        <v>0.151</v>
      </c>
      <c r="BA27" s="1">
        <f>'2. WB and IMF ext debt pay data'!AZ68</f>
        <v>0.14099999999999999</v>
      </c>
      <c r="BB27" s="1">
        <f>'2. WB and IMF ext debt pay data'!BA68</f>
        <v>0.13200000000000001</v>
      </c>
      <c r="BC27" s="1"/>
      <c r="BD27" s="1"/>
      <c r="BE27" s="1"/>
      <c r="BF27" s="1"/>
      <c r="BG27" s="1"/>
      <c r="BH27" s="1">
        <f t="shared" si="12"/>
        <v>0.1552081313733886</v>
      </c>
      <c r="BI27" s="1">
        <f t="shared" si="10"/>
        <v>0.16370958831286841</v>
      </c>
      <c r="BJ27" s="1">
        <f t="shared" si="11"/>
        <v>0.17502688332744581</v>
      </c>
    </row>
    <row r="28" spans="1:62" x14ac:dyDescent="0.25">
      <c r="A28" t="s">
        <v>43</v>
      </c>
      <c r="B28" t="s">
        <v>249</v>
      </c>
      <c r="D28" s="1"/>
      <c r="E28" s="1"/>
      <c r="F28" s="1"/>
      <c r="G28" s="1"/>
      <c r="H28" s="1"/>
      <c r="I28" s="1"/>
      <c r="J28" s="1"/>
      <c r="K28" s="1"/>
      <c r="L28" s="1"/>
      <c r="M28" s="1"/>
      <c r="N28" s="1"/>
      <c r="O28" s="1"/>
      <c r="P28" s="1">
        <f>'2. WB and IMF ext debt pay data'!O71</f>
        <v>6.1745530287474336E-2</v>
      </c>
      <c r="Q28" s="1">
        <f>'2. WB and IMF ext debt pay data'!P71</f>
        <v>0.17223995148637486</v>
      </c>
      <c r="R28" s="1">
        <f>'2. WB and IMF ext debt pay data'!Q71</f>
        <v>3.7687269021739133E-3</v>
      </c>
      <c r="S28" s="1">
        <f>'2. WB and IMF ext debt pay data'!R71</f>
        <v>2.3995167638483961E-2</v>
      </c>
      <c r="T28" s="1">
        <f>'2. WB and IMF ext debt pay data'!S71</f>
        <v>2.6155843684783825E-2</v>
      </c>
      <c r="U28" s="1">
        <f>'2. WB and IMF ext debt pay data'!T71</f>
        <v>2.6611510842795713E-2</v>
      </c>
      <c r="V28" s="1">
        <f>'2. WB and IMF ext debt pay data'!U71</f>
        <v>3.854583934150875E-2</v>
      </c>
      <c r="W28" s="1">
        <f>'2. WB and IMF ext debt pay data'!V71</f>
        <v>4.7662028239526172E-2</v>
      </c>
      <c r="X28" s="1">
        <f>'2. WB and IMF ext debt pay data'!W71</f>
        <v>3.3424259505304366E-2</v>
      </c>
      <c r="Y28" s="1">
        <f>'2. WB and IMF ext debt pay data'!X71</f>
        <v>4.6337517506799916E-2</v>
      </c>
      <c r="Z28" s="1">
        <f>'2. WB and IMF ext debt pay data'!Y71</f>
        <v>4.5358579297429522E-2</v>
      </c>
      <c r="AA28" s="1">
        <f>'2. WB and IMF ext debt pay data'!Z71</f>
        <v>5.6768503688379907E-2</v>
      </c>
      <c r="AB28" s="1">
        <f>'2. WB and IMF ext debt pay data'!AA71</f>
        <v>5.0007828135550318E-2</v>
      </c>
      <c r="AC28" s="1">
        <f>'2. WB and IMF ext debt pay data'!AB71</f>
        <v>3.9552656746357245E-2</v>
      </c>
      <c r="AD28" s="1">
        <f>'2. WB and IMF ext debt pay data'!AC71</f>
        <v>3.1482230509372926E-2</v>
      </c>
      <c r="AE28" s="1">
        <f>'2. WB and IMF ext debt pay data'!AD71</f>
        <v>2.0965021582828799E-2</v>
      </c>
      <c r="AF28" s="1">
        <f>'2. WB and IMF ext debt pay data'!AE71</f>
        <v>2.3557828864632636E-2</v>
      </c>
      <c r="AG28" s="1">
        <f>'2. WB and IMF ext debt pay data'!AF71</f>
        <v>2.9021298738236393E-2</v>
      </c>
      <c r="AH28" s="1">
        <f>'2. WB and IMF ext debt pay data'!AG71</f>
        <v>3.1153475599317131E-2</v>
      </c>
      <c r="AI28" s="1">
        <f>'2. WB and IMF ext debt pay data'!AH71</f>
        <v>3.5173784224614243E-2</v>
      </c>
      <c r="AJ28" s="1">
        <f>'2. WB and IMF ext debt pay data'!AI71</f>
        <v>3.7008750764217342E-2</v>
      </c>
      <c r="AK28" s="1">
        <f>'2. WB and IMF ext debt pay data'!AJ71</f>
        <v>4.2221227803555049E-2</v>
      </c>
      <c r="AL28" s="1">
        <f>'2. WB and IMF ext debt pay data'!AK71</f>
        <v>4.0123451346595229E-2</v>
      </c>
      <c r="AM28" s="1">
        <f>'2. WB and IMF ext debt pay data'!AL71</f>
        <v>4.0845239258732943E-2</v>
      </c>
      <c r="AN28" s="1">
        <f>'2. WB and IMF ext debt pay data'!AM71</f>
        <v>4.6886695250064711E-2</v>
      </c>
      <c r="AO28" s="1">
        <f>'2. WB and IMF ext debt pay data'!AN71</f>
        <v>4.6845147536955109E-2</v>
      </c>
      <c r="AP28" s="1">
        <f>'2. WB and IMF ext debt pay data'!AO71</f>
        <v>4.9010777080268582E-2</v>
      </c>
      <c r="AQ28" s="1">
        <f>'2. WB and IMF ext debt pay data'!AP71</f>
        <v>4.2933143397820096E-2</v>
      </c>
      <c r="AR28" s="1">
        <f>'2. WB and IMF ext debt pay data'!AQ71</f>
        <v>5.7943868830185659E-2</v>
      </c>
      <c r="AS28" s="1">
        <f>'2. WB and IMF ext debt pay data'!AR71</f>
        <v>6.7896261173694863E-2</v>
      </c>
      <c r="AT28" s="1">
        <f>'2. WB and IMF ext debt pay data'!AS71</f>
        <v>6.511184453794959E-2</v>
      </c>
      <c r="AU28" s="1">
        <f>'2. WB and IMF ext debt pay data'!AT71</f>
        <v>7.4100506397596078E-2</v>
      </c>
      <c r="AV28" s="1">
        <f>'2. WB and IMF ext debt pay data'!AU71</f>
        <v>8.2879838301826117E-2</v>
      </c>
      <c r="AW28" s="1">
        <f>'2. WB and IMF ext debt pay data'!AV71</f>
        <v>9.2999999999999999E-2</v>
      </c>
      <c r="AX28" s="1">
        <f>'2. WB and IMF ext debt pay data'!AW71</f>
        <v>0.10299999999999999</v>
      </c>
      <c r="AY28" s="1">
        <f>'2. WB and IMF ext debt pay data'!AX71</f>
        <v>0.10100000000000001</v>
      </c>
      <c r="AZ28" s="1">
        <f>'2. WB and IMF ext debt pay data'!AY71</f>
        <v>9.7000000000000003E-2</v>
      </c>
      <c r="BA28" s="1">
        <f>'2. WB and IMF ext debt pay data'!AZ71</f>
        <v>9.9000000000000005E-2</v>
      </c>
      <c r="BB28" s="1">
        <f>'2. WB and IMF ext debt pay data'!BA71</f>
        <v>9.5000000000000001E-2</v>
      </c>
      <c r="BC28" s="1"/>
      <c r="BD28" s="1"/>
      <c r="BE28" s="1"/>
      <c r="BF28" s="1"/>
      <c r="BG28" s="1"/>
      <c r="BH28" s="1">
        <f t="shared" si="12"/>
        <v>6.9123637519867484E-2</v>
      </c>
      <c r="BI28" s="1">
        <f t="shared" si="10"/>
        <v>7.3488719873542052E-2</v>
      </c>
      <c r="BJ28" s="1">
        <f t="shared" si="11"/>
        <v>9.4969959575456536E-2</v>
      </c>
    </row>
    <row r="29" spans="1:62" x14ac:dyDescent="0.25">
      <c r="A29" t="s">
        <v>45</v>
      </c>
      <c r="B29" t="s">
        <v>249</v>
      </c>
      <c r="D29" s="1">
        <f>'2. WB and IMF ext debt pay data'!C74</f>
        <v>0.15396247427495291</v>
      </c>
      <c r="E29" s="1">
        <f>'2. WB and IMF ext debt pay data'!D74</f>
        <v>0.14473783323359266</v>
      </c>
      <c r="F29" s="1">
        <f>'2. WB and IMF ext debt pay data'!E74</f>
        <v>0.19008194231835826</v>
      </c>
      <c r="G29" s="1">
        <f>'2. WB and IMF ext debt pay data'!F74</f>
        <v>0.14606203356720321</v>
      </c>
      <c r="H29" s="1">
        <f>'2. WB and IMF ext debt pay data'!G74</f>
        <v>0.15582893618406066</v>
      </c>
      <c r="I29" s="1">
        <f>'2. WB and IMF ext debt pay data'!H74</f>
        <v>0.16007972256496542</v>
      </c>
      <c r="J29" s="1">
        <f>'2. WB and IMF ext debt pay data'!I74</f>
        <v>0.1547444183100275</v>
      </c>
      <c r="K29" s="1">
        <f>'2. WB and IMF ext debt pay data'!J74</f>
        <v>0.14241368098893839</v>
      </c>
      <c r="L29" s="1">
        <f>'2. WB and IMF ext debt pay data'!K74</f>
        <v>0.11434982820215815</v>
      </c>
      <c r="M29" s="1">
        <f>'2. WB and IMF ext debt pay data'!L74</f>
        <v>8.1967961575276929E-2</v>
      </c>
      <c r="N29" s="1">
        <f>'2. WB and IMF ext debt pay data'!M74</f>
        <v>0.1489484135418801</v>
      </c>
      <c r="O29" s="1">
        <f>'2. WB and IMF ext debt pay data'!N74</f>
        <v>0.11994570548238898</v>
      </c>
      <c r="P29" s="1">
        <f>'2. WB and IMF ext debt pay data'!O74</f>
        <v>0.11918510891309678</v>
      </c>
      <c r="Q29" s="1">
        <f>'2. WB and IMF ext debt pay data'!P74</f>
        <v>0.15190191006341683</v>
      </c>
      <c r="R29" s="1">
        <f>'2. WB and IMF ext debt pay data'!Q74</f>
        <v>0.19013691307349528</v>
      </c>
      <c r="S29" s="1">
        <f>'2. WB and IMF ext debt pay data'!R74</f>
        <v>0.2340322765260546</v>
      </c>
      <c r="T29" s="1">
        <f>'2. WB and IMF ext debt pay data'!S74</f>
        <v>0.27737549995546451</v>
      </c>
      <c r="U29" s="1">
        <f>'2. WB and IMF ext debt pay data'!T74</f>
        <v>0.25502898226450554</v>
      </c>
      <c r="V29" s="1">
        <f>'2. WB and IMF ext debt pay data'!U74</f>
        <v>0.26007738154877408</v>
      </c>
      <c r="W29" s="1">
        <f>'2. WB and IMF ext debt pay data'!V74</f>
        <v>0.21192567142733487</v>
      </c>
      <c r="X29" s="1">
        <f>'2. WB and IMF ext debt pay data'!W74</f>
        <v>0.23307054332450719</v>
      </c>
      <c r="Y29" s="1">
        <f>'2. WB and IMF ext debt pay data'!X74</f>
        <v>0.12157082728339294</v>
      </c>
      <c r="Z29" s="1">
        <f>'2. WB and IMF ext debt pay data'!Y74</f>
        <v>0.14146544066020367</v>
      </c>
      <c r="AA29" s="1">
        <f>'2. WB and IMF ext debt pay data'!Z74</f>
        <v>0.14491372720947099</v>
      </c>
      <c r="AB29" s="1">
        <f>'2. WB and IMF ext debt pay data'!AA74</f>
        <v>0.20726484464866346</v>
      </c>
      <c r="AC29" s="1">
        <f>'2. WB and IMF ext debt pay data'!AB74</f>
        <v>0.20357469900122122</v>
      </c>
      <c r="AD29" s="1">
        <f>'2. WB and IMF ext debt pay data'!AC74</f>
        <v>6.1920878341554103E-2</v>
      </c>
      <c r="AE29" s="1">
        <f>'2. WB and IMF ext debt pay data'!AD74</f>
        <v>6.0955095248940681E-2</v>
      </c>
      <c r="AF29" s="1">
        <f>'2. WB and IMF ext debt pay data'!AE74</f>
        <v>3.9568976782308585E-2</v>
      </c>
      <c r="AG29" s="1">
        <f>'2. WB and IMF ext debt pay data'!AF74</f>
        <v>3.4671027232685038E-2</v>
      </c>
      <c r="AH29" s="1">
        <f>'2. WB and IMF ext debt pay data'!AG74</f>
        <v>3.8227829497430532E-2</v>
      </c>
      <c r="AI29" s="1">
        <f>'2. WB and IMF ext debt pay data'!AH74</f>
        <v>4.0185345924552592E-2</v>
      </c>
      <c r="AJ29" s="1">
        <f>'2. WB and IMF ext debt pay data'!AI74</f>
        <v>2.4820158886194689E-2</v>
      </c>
      <c r="AK29" s="1">
        <f>'2. WB and IMF ext debt pay data'!AJ74</f>
        <v>2.8579844349090385E-2</v>
      </c>
      <c r="AL29" s="1">
        <f>'2. WB and IMF ext debt pay data'!AK74</f>
        <v>8.40244502439777E-2</v>
      </c>
      <c r="AM29" s="1">
        <f>'2. WB and IMF ext debt pay data'!AL74</f>
        <v>8.1763941296711343E-2</v>
      </c>
      <c r="AN29" s="1">
        <f>'2. WB and IMF ext debt pay data'!AM74</f>
        <v>9.831209619292175E-2</v>
      </c>
      <c r="AO29" s="1">
        <f>'2. WB and IMF ext debt pay data'!AN74</f>
        <v>8.46398791124785E-2</v>
      </c>
      <c r="AP29" s="1">
        <f>'2. WB and IMF ext debt pay data'!AO74</f>
        <v>0.10175469778741854</v>
      </c>
      <c r="AQ29" s="1">
        <f>'2. WB and IMF ext debt pay data'!AP74</f>
        <v>0.11301524681540251</v>
      </c>
      <c r="AR29" s="1">
        <f>'2. WB and IMF ext debt pay data'!AQ74</f>
        <v>0.17431588959170649</v>
      </c>
      <c r="AS29" s="1">
        <f>'2. WB and IMF ext debt pay data'!AR74</f>
        <v>0.12617688734094437</v>
      </c>
      <c r="AT29" s="1">
        <f>'2. WB and IMF ext debt pay data'!AS74</f>
        <v>0.23356074515058314</v>
      </c>
      <c r="AU29" s="1">
        <f>'2. WB and IMF ext debt pay data'!AT74</f>
        <v>0.18450505923233834</v>
      </c>
      <c r="AV29" s="1">
        <f>'2. WB and IMF ext debt pay data'!AU74</f>
        <v>0.18382848713098182</v>
      </c>
      <c r="AW29" s="1">
        <f>'2. WB and IMF ext debt pay data'!AV74</f>
        <v>0.186</v>
      </c>
      <c r="AX29" s="1">
        <f>'2. WB and IMF ext debt pay data'!AW74</f>
        <v>0.17799999999999999</v>
      </c>
      <c r="AY29" s="1">
        <f>'2. WB and IMF ext debt pay data'!AX74</f>
        <v>0.193</v>
      </c>
      <c r="AZ29" s="1">
        <f>'2. WB and IMF ext debt pay data'!AY74</f>
        <v>0.182</v>
      </c>
      <c r="BA29" s="1">
        <f>'2. WB and IMF ext debt pay data'!AZ74</f>
        <v>0.182</v>
      </c>
      <c r="BB29" s="1">
        <f>'2. WB and IMF ext debt pay data'!BA74</f>
        <v>0.16900000000000001</v>
      </c>
      <c r="BC29" s="1"/>
      <c r="BD29" s="1"/>
      <c r="BE29" s="1"/>
      <c r="BF29" s="1"/>
      <c r="BG29" s="1"/>
      <c r="BH29" s="1">
        <f t="shared" si="12"/>
        <v>0.17162890218027951</v>
      </c>
      <c r="BI29" s="1">
        <f t="shared" si="10"/>
        <v>0.18139784474109236</v>
      </c>
      <c r="BJ29" s="1">
        <f t="shared" si="11"/>
        <v>0.18520712178274545</v>
      </c>
    </row>
    <row r="30" spans="1:62" x14ac:dyDescent="0.25">
      <c r="A30" t="s">
        <v>46</v>
      </c>
      <c r="B30" t="s">
        <v>247</v>
      </c>
      <c r="D30" s="1">
        <f>'2. WB and IMF ext debt pay data'!C77</f>
        <v>6.9069578081232486E-2</v>
      </c>
      <c r="E30" s="1">
        <f>'2. WB and IMF ext debt pay data'!D77</f>
        <v>7.0638122476446838E-2</v>
      </c>
      <c r="F30" s="1">
        <f>'2. WB and IMF ext debt pay data'!E77</f>
        <v>6.0324187239221137E-2</v>
      </c>
      <c r="G30" s="1">
        <f>'2. WB and IMF ext debt pay data'!F77</f>
        <v>0.1787398152173913</v>
      </c>
      <c r="H30" s="1">
        <f>'2. WB and IMF ext debt pay data'!G77</f>
        <v>0.22036889365671641</v>
      </c>
      <c r="I30" s="1">
        <f>'2. WB and IMF ext debt pay data'!H77</f>
        <v>0.17720045300113246</v>
      </c>
      <c r="J30" s="1">
        <f>'2. WB and IMF ext debt pay data'!I77</f>
        <v>0.14523649071675301</v>
      </c>
      <c r="K30" s="1">
        <f>'2. WB and IMF ext debt pay data'!J77</f>
        <v>0.12872843774509804</v>
      </c>
      <c r="L30" s="1">
        <f>'2. WB and IMF ext debt pay data'!K77</f>
        <v>0.10334508351038778</v>
      </c>
      <c r="M30" s="1">
        <f>'2. WB and IMF ext debt pay data'!L77</f>
        <v>0.14202779460670356</v>
      </c>
      <c r="N30" s="1">
        <f>'2. WB and IMF ext debt pay data'!M77</f>
        <v>0.11364911435158422</v>
      </c>
      <c r="O30" s="1">
        <f>'2. WB and IMF ext debt pay data'!N77</f>
        <v>6.1452078894014862E-2</v>
      </c>
      <c r="P30" s="1">
        <f>'2. WB and IMF ext debt pay data'!O77</f>
        <v>5.815097539964275E-2</v>
      </c>
      <c r="Q30" s="1">
        <f>'2. WB and IMF ext debt pay data'!P77</f>
        <v>3.5951497268510615E-2</v>
      </c>
      <c r="R30" s="1">
        <f>'2. WB and IMF ext debt pay data'!Q77</f>
        <v>0.16698161618685373</v>
      </c>
      <c r="S30" s="1">
        <f>'2. WB and IMF ext debt pay data'!R77</f>
        <v>8.2355618976813705E-2</v>
      </c>
      <c r="T30" s="1">
        <f>'2. WB and IMF ext debt pay data'!S77</f>
        <v>0.11512903689101663</v>
      </c>
      <c r="U30" s="1">
        <f>'2. WB and IMF ext debt pay data'!T77</f>
        <v>0.11659719720964606</v>
      </c>
      <c r="V30" s="1">
        <f>'2. WB and IMF ext debt pay data'!U77</f>
        <v>0.173081294868315</v>
      </c>
      <c r="W30" s="1">
        <f>'2. WB and IMF ext debt pay data'!V77</f>
        <v>9.3902348520687559E-2</v>
      </c>
      <c r="X30" s="1">
        <f>'2. WB and IMF ext debt pay data'!W77</f>
        <v>0.1004105723195186</v>
      </c>
      <c r="Y30" s="1">
        <f>'2. WB and IMF ext debt pay data'!X77</f>
        <v>0.10979864883165823</v>
      </c>
      <c r="Z30" s="1">
        <f>'2. WB and IMF ext debt pay data'!Y77</f>
        <v>3.5585803354236521E-2</v>
      </c>
      <c r="AA30" s="1">
        <f>'2. WB and IMF ext debt pay data'!Z77</f>
        <v>4.5554003546095408E-3</v>
      </c>
      <c r="AB30" s="1">
        <f>'2. WB and IMF ext debt pay data'!AA77</f>
        <v>6.6654539419556472E-2</v>
      </c>
      <c r="AC30" s="1">
        <f>'2. WB and IMF ext debt pay data'!AB77</f>
        <v>3.9411311647075863E-2</v>
      </c>
      <c r="AD30" s="1">
        <f>'2. WB and IMF ext debt pay data'!AC77</f>
        <v>0.21040573871624002</v>
      </c>
      <c r="AE30" s="1">
        <f>'2. WB and IMF ext debt pay data'!AD77</f>
        <v>0.36698347701193551</v>
      </c>
      <c r="AF30" s="1">
        <f>'2. WB and IMF ext debt pay data'!AE77</f>
        <v>8.6119102396295152E-2</v>
      </c>
      <c r="AG30" s="1">
        <f>'2. WB and IMF ext debt pay data'!AF77</f>
        <v>9.4763977701481483E-2</v>
      </c>
      <c r="AH30" s="1">
        <f>'2. WB and IMF ext debt pay data'!AG77</f>
        <v>6.6791803189377164E-3</v>
      </c>
      <c r="AI30" s="1">
        <f>'2. WB and IMF ext debt pay data'!AH77</f>
        <v>4.215905148482922E-3</v>
      </c>
      <c r="AJ30" s="1">
        <f>'2. WB and IMF ext debt pay data'!AI77</f>
        <v>1.2266225368980718E-2</v>
      </c>
      <c r="AK30" s="1">
        <f>'2. WB and IMF ext debt pay data'!AJ77</f>
        <v>3.2633788674428982E-2</v>
      </c>
      <c r="AL30" s="1">
        <f>'2. WB and IMF ext debt pay data'!AK77</f>
        <v>4.201878536626618E-2</v>
      </c>
      <c r="AM30" s="1">
        <f>'2. WB and IMF ext debt pay data'!AL77</f>
        <v>7.7243135912026847E-2</v>
      </c>
      <c r="AN30" s="1">
        <f>'2. WB and IMF ext debt pay data'!AM77</f>
        <v>0.10329004128147486</v>
      </c>
      <c r="AO30" s="1">
        <f>'2. WB and IMF ext debt pay data'!AN77</f>
        <v>0.13328077788757944</v>
      </c>
      <c r="AP30" s="1">
        <f>'2. WB and IMF ext debt pay data'!AO77</f>
        <v>7.0780354972391199E-2</v>
      </c>
      <c r="AQ30" s="1">
        <f>'2. WB and IMF ext debt pay data'!AP77</f>
        <v>7.5020202821117071E-2</v>
      </c>
      <c r="AR30" s="1">
        <f>'2. WB and IMF ext debt pay data'!AQ77</f>
        <v>3.0855346639464157E-2</v>
      </c>
      <c r="AS30" s="1">
        <f>'2. WB and IMF ext debt pay data'!AR77</f>
        <v>5.1041069074537482E-2</v>
      </c>
      <c r="AT30" s="1">
        <f>'2. WB and IMF ext debt pay data'!AS77</f>
        <v>6.5065510630150494E-2</v>
      </c>
      <c r="AU30" s="1">
        <f>'2. WB and IMF ext debt pay data'!AT77</f>
        <v>0.10241069263297033</v>
      </c>
      <c r="AV30" s="1">
        <f>'2. WB and IMF ext debt pay data'!AU77</f>
        <v>0.13797207661498881</v>
      </c>
      <c r="AW30" s="1">
        <f>'2. WB and IMF ext debt pay data'!AV77</f>
        <v>0.214</v>
      </c>
      <c r="AX30" s="1">
        <f>'2. WB and IMF ext debt pay data'!AW77</f>
        <v>0.22800000000000001</v>
      </c>
      <c r="AY30" s="1">
        <f>'2. WB and IMF ext debt pay data'!AX77</f>
        <v>0.20100000000000001</v>
      </c>
      <c r="AZ30" s="1">
        <f>'2. WB and IMF ext debt pay data'!AY77</f>
        <v>0.13700000000000001</v>
      </c>
      <c r="BA30" s="1">
        <f>'2. WB and IMF ext debt pay data'!AZ77</f>
        <v>0.13</v>
      </c>
      <c r="BB30" s="1">
        <f>'2. WB and IMF ext debt pay data'!BA77</f>
        <v>9.9000000000000005E-2</v>
      </c>
      <c r="BC30" s="1"/>
      <c r="BD30" s="1"/>
      <c r="BE30" s="1"/>
      <c r="BF30" s="1"/>
      <c r="BG30" s="1"/>
      <c r="BH30" s="1">
        <f t="shared" si="12"/>
        <v>9.6623556916175482E-2</v>
      </c>
      <c r="BI30" s="1">
        <f t="shared" si="10"/>
        <v>0.10022411593201853</v>
      </c>
      <c r="BJ30" s="1">
        <f t="shared" si="11"/>
        <v>0.1952430191537472</v>
      </c>
    </row>
    <row r="31" spans="1:62" x14ac:dyDescent="0.25">
      <c r="A31" t="s">
        <v>48</v>
      </c>
      <c r="B31" t="s">
        <v>247</v>
      </c>
      <c r="D31" s="1">
        <f>'2. WB and IMF ext debt pay data'!C80</f>
        <v>6.9448728833217371E-2</v>
      </c>
      <c r="E31" s="1">
        <f>'2. WB and IMF ext debt pay data'!D80</f>
        <v>7.4734486613709919E-2</v>
      </c>
      <c r="F31" s="1">
        <f>'2. WB and IMF ext debt pay data'!E80</f>
        <v>1.7590187721968544E-2</v>
      </c>
      <c r="G31" s="1">
        <f>'2. WB and IMF ext debt pay data'!F80</f>
        <v>1.1421337185725871E-2</v>
      </c>
      <c r="H31" s="1">
        <f>'2. WB and IMF ext debt pay data'!G80</f>
        <v>7.2418313036911167E-2</v>
      </c>
      <c r="I31" s="1">
        <f>'2. WB and IMF ext debt pay data'!H80</f>
        <v>0.15185545620915036</v>
      </c>
      <c r="J31" s="1">
        <f>'2. WB and IMF ext debt pay data'!I80</f>
        <v>5.5930884642604387E-2</v>
      </c>
      <c r="K31" s="1">
        <f>'2. WB and IMF ext debt pay data'!J80</f>
        <v>4.698324531835206E-2</v>
      </c>
      <c r="L31" s="1">
        <f>'2. WB and IMF ext debt pay data'!K80</f>
        <v>5.1343698542367464E-2</v>
      </c>
      <c r="M31" s="1">
        <f>'2. WB and IMF ext debt pay data'!L80</f>
        <v>5.7468912625748846E-2</v>
      </c>
      <c r="N31" s="1">
        <f>'2. WB and IMF ext debt pay data'!M80</f>
        <v>4.7710132732986257E-2</v>
      </c>
      <c r="O31" s="1">
        <f>'2. WB and IMF ext debt pay data'!N80</f>
        <v>4.0249374141930604E-2</v>
      </c>
      <c r="P31" s="1">
        <f>'2. WB and IMF ext debt pay data'!O80</f>
        <v>3.7244184155537388E-2</v>
      </c>
      <c r="Q31" s="1">
        <f>'2. WB and IMF ext debt pay data'!P80</f>
        <v>6.5568035027543922E-2</v>
      </c>
      <c r="R31" s="1">
        <f>'2. WB and IMF ext debt pay data'!Q80</f>
        <v>9.8040146266358735E-2</v>
      </c>
      <c r="S31" s="1">
        <f>'2. WB and IMF ext debt pay data'!R80</f>
        <v>7.6010093137325888E-2</v>
      </c>
      <c r="T31" s="1">
        <f>'2. WB and IMF ext debt pay data'!S80</f>
        <v>0.12684022898438777</v>
      </c>
      <c r="U31" s="1">
        <f>'2. WB and IMF ext debt pay data'!T80</f>
        <v>0.14881813072102346</v>
      </c>
      <c r="V31" s="1">
        <f>'2. WB and IMF ext debt pay data'!U80</f>
        <v>0.13451711083780363</v>
      </c>
      <c r="W31" s="1">
        <f>'2. WB and IMF ext debt pay data'!V80</f>
        <v>0.142613282974622</v>
      </c>
      <c r="X31" s="1">
        <f>'2. WB and IMF ext debt pay data'!W80</f>
        <v>0.1254747254826972</v>
      </c>
      <c r="Y31" s="1">
        <f>'2. WB and IMF ext debt pay data'!X80</f>
        <v>9.3914381343427555E-2</v>
      </c>
      <c r="Z31" s="1">
        <f>'2. WB and IMF ext debt pay data'!Y80</f>
        <v>9.4978323066664663E-2</v>
      </c>
      <c r="AA31" s="1">
        <f>'2. WB and IMF ext debt pay data'!Z80</f>
        <v>9.5753811938877678E-2</v>
      </c>
      <c r="AB31" s="1">
        <f>'2. WB and IMF ext debt pay data'!AA80</f>
        <v>7.4943742479868597E-2</v>
      </c>
      <c r="AC31" s="1">
        <f>'2. WB and IMF ext debt pay data'!AB80</f>
        <v>7.1046694998245646E-2</v>
      </c>
      <c r="AD31" s="1">
        <f>'2. WB and IMF ext debt pay data'!AC80</f>
        <v>4.7244925246211461E-2</v>
      </c>
      <c r="AE31" s="1">
        <f>'2. WB and IMF ext debt pay data'!AD80</f>
        <v>3.9871648012565118E-2</v>
      </c>
      <c r="AF31" s="1">
        <f>'2. WB and IMF ext debt pay data'!AE80</f>
        <v>5.8621310528324255E-2</v>
      </c>
      <c r="AG31" s="1">
        <f>'2. WB and IMF ext debt pay data'!AF80</f>
        <v>5.5845324521341541E-2</v>
      </c>
      <c r="AH31" s="1">
        <f>'2. WB and IMF ext debt pay data'!AG80</f>
        <v>3.383110839880292E-2</v>
      </c>
      <c r="AI31" s="1">
        <f>'2. WB and IMF ext debt pay data'!AH80</f>
        <v>2.7450307303388613E-2</v>
      </c>
      <c r="AJ31" s="1">
        <f>'2. WB and IMF ext debt pay data'!AI80</f>
        <v>2.767115510532973E-2</v>
      </c>
      <c r="AK31" s="1">
        <f>'2. WB and IMF ext debt pay data'!AJ80</f>
        <v>4.4404255334701506E-2</v>
      </c>
      <c r="AL31" s="1">
        <f>'2. WB and IMF ext debt pay data'!AK80</f>
        <v>0.23647034644777082</v>
      </c>
      <c r="AM31" s="1">
        <f>'2. WB and IMF ext debt pay data'!AL80</f>
        <v>7.3708964444952826E-2</v>
      </c>
      <c r="AN31" s="1">
        <f>'2. WB and IMF ext debt pay data'!AM80</f>
        <v>0.12732073499217472</v>
      </c>
      <c r="AO31" s="1">
        <f>'2. WB and IMF ext debt pay data'!AN80</f>
        <v>0.11255208489116529</v>
      </c>
      <c r="AP31" s="1">
        <f>'2. WB and IMF ext debt pay data'!AO80</f>
        <v>0.1045542855414288</v>
      </c>
      <c r="AQ31" s="1">
        <f>'2. WB and IMF ext debt pay data'!AP80</f>
        <v>8.5238499220888483E-2</v>
      </c>
      <c r="AR31" s="1">
        <f>'2. WB and IMF ext debt pay data'!AQ80</f>
        <v>8.3763756840300962E-2</v>
      </c>
      <c r="AS31" s="1">
        <f>'2. WB and IMF ext debt pay data'!AR80</f>
        <v>0.16725985439794999</v>
      </c>
      <c r="AT31" s="1">
        <f>'2. WB and IMF ext debt pay data'!AS80</f>
        <v>0.14236364747878469</v>
      </c>
      <c r="AU31" s="1">
        <f>'2. WB and IMF ext debt pay data'!AT80</f>
        <v>0.15144782805398163</v>
      </c>
      <c r="AV31" s="1">
        <f>'2. WB and IMF ext debt pay data'!AU80</f>
        <v>0.11042285943226016</v>
      </c>
      <c r="AW31" s="1">
        <f>'2. WB and IMF ext debt pay data'!AV80</f>
        <v>0.13</v>
      </c>
      <c r="AX31" s="1">
        <f>'2. WB and IMF ext debt pay data'!AW80</f>
        <v>8.8999999999999996E-2</v>
      </c>
      <c r="AY31" s="1">
        <f>'2. WB and IMF ext debt pay data'!AX80</f>
        <v>0.107</v>
      </c>
      <c r="AZ31" s="1">
        <f>'2. WB and IMF ext debt pay data'!AY80</f>
        <v>0.108</v>
      </c>
      <c r="BA31" s="1">
        <f>'2. WB and IMF ext debt pay data'!AZ80</f>
        <v>8.5999999999999993E-2</v>
      </c>
      <c r="BB31" s="1">
        <f>'2. WB and IMF ext debt pay data'!BA80</f>
        <v>7.4999999999999997E-2</v>
      </c>
      <c r="BC31" s="1"/>
      <c r="BD31" s="1"/>
      <c r="BE31" s="1"/>
      <c r="BF31" s="1"/>
      <c r="BG31" s="1"/>
      <c r="BH31" s="1">
        <f t="shared" si="12"/>
        <v>0.12435663506059513</v>
      </c>
      <c r="BI31" s="1">
        <f t="shared" si="10"/>
        <v>0.13087632436721289</v>
      </c>
      <c r="BJ31" s="1">
        <f t="shared" si="11"/>
        <v>0.10910571485806503</v>
      </c>
    </row>
    <row r="32" spans="1:62" x14ac:dyDescent="0.25">
      <c r="A32" t="s">
        <v>50</v>
      </c>
      <c r="B32" t="s">
        <v>248</v>
      </c>
      <c r="D32" s="1"/>
      <c r="E32" s="1">
        <f>'2. WB and IMF ext debt pay data'!D83</f>
        <v>2.5120238084124266E-2</v>
      </c>
      <c r="F32" s="1">
        <f>'2. WB and IMF ext debt pay data'!E83</f>
        <v>2.6919765396810551E-2</v>
      </c>
      <c r="G32" s="1">
        <f>'2. WB and IMF ext debt pay data'!F83</f>
        <v>3.2023084945571406E-2</v>
      </c>
      <c r="H32" s="1">
        <f>'2. WB and IMF ext debt pay data'!G83</f>
        <v>2.5704885384455398E-2</v>
      </c>
      <c r="I32" s="1">
        <f>'2. WB and IMF ext debt pay data'!H83</f>
        <v>2.5990470675527028E-2</v>
      </c>
      <c r="J32" s="1">
        <f>'2. WB and IMF ext debt pay data'!I83</f>
        <v>3.8668763951570227E-2</v>
      </c>
      <c r="K32" s="1">
        <f>'2. WB and IMF ext debt pay data'!J83</f>
        <v>4.9657122610312611E-2</v>
      </c>
      <c r="L32" s="1">
        <f>'2. WB and IMF ext debt pay data'!K83</f>
        <v>5.7274006293803678E-2</v>
      </c>
      <c r="M32" s="1">
        <f>'2. WB and IMF ext debt pay data'!L83</f>
        <v>6.1994533144803035E-2</v>
      </c>
      <c r="N32" s="1">
        <f>'2. WB and IMF ext debt pay data'!M83</f>
        <v>9.2394370220754155E-2</v>
      </c>
      <c r="O32" s="1">
        <f>'2. WB and IMF ext debt pay data'!N83</f>
        <v>0.11715073940186618</v>
      </c>
      <c r="P32" s="1">
        <f>'2. WB and IMF ext debt pay data'!O83</f>
        <v>0.1190168502151412</v>
      </c>
      <c r="Q32" s="1">
        <f>'2. WB and IMF ext debt pay data'!P83</f>
        <v>0.11981829498443901</v>
      </c>
      <c r="R32" s="1">
        <f>'2. WB and IMF ext debt pay data'!Q83</f>
        <v>0.16786008534386834</v>
      </c>
      <c r="S32" s="1">
        <f>'2. WB and IMF ext debt pay data'!R83</f>
        <v>0.18323300903269815</v>
      </c>
      <c r="T32" s="1">
        <f>'2. WB and IMF ext debt pay data'!S83</f>
        <v>0.16714290142179603</v>
      </c>
      <c r="U32" s="1">
        <f>'2. WB and IMF ext debt pay data'!T83</f>
        <v>0.16116772322410872</v>
      </c>
      <c r="V32" s="1">
        <f>'2. WB and IMF ext debt pay data'!U83</f>
        <v>0.10724647776551866</v>
      </c>
      <c r="W32" s="1">
        <f>'2. WB and IMF ext debt pay data'!V83</f>
        <v>0.1050033276371745</v>
      </c>
      <c r="X32" s="1">
        <f>'2. WB and IMF ext debt pay data'!W83</f>
        <v>8.8942192918846211E-2</v>
      </c>
      <c r="Y32" s="1">
        <f>'2. WB and IMF ext debt pay data'!X83</f>
        <v>6.7106873587270591E-2</v>
      </c>
      <c r="Z32" s="1">
        <f>'2. WB and IMF ext debt pay data'!Y83</f>
        <v>5.7020667394536886E-2</v>
      </c>
      <c r="AA32" s="1">
        <f>'2. WB and IMF ext debt pay data'!Z83</f>
        <v>5.3310719650522947E-2</v>
      </c>
      <c r="AB32" s="1">
        <f>'2. WB and IMF ext debt pay data'!AA83</f>
        <v>2.5089139452096319E-2</v>
      </c>
      <c r="AC32" s="1">
        <f>'2. WB and IMF ext debt pay data'!AB83</f>
        <v>2.3065941277330835E-2</v>
      </c>
      <c r="AD32" s="1">
        <f>'2. WB and IMF ext debt pay data'!AC83</f>
        <v>1.8781648402802401E-2</v>
      </c>
      <c r="AE32" s="1">
        <f>'2. WB and IMF ext debt pay data'!AD83</f>
        <v>1.336682262268407E-2</v>
      </c>
      <c r="AF32" s="1">
        <f>'2. WB and IMF ext debt pay data'!AE83</f>
        <v>9.1552364058515596E-3</v>
      </c>
      <c r="AG32" s="1">
        <f>'2. WB and IMF ext debt pay data'!AF83</f>
        <v>7.1567878313610802E-3</v>
      </c>
      <c r="AH32" s="1">
        <f>'2. WB and IMF ext debt pay data'!AG83</f>
        <v>9.2685978321420288E-3</v>
      </c>
      <c r="AI32" s="1">
        <f>'2. WB and IMF ext debt pay data'!AH83</f>
        <v>6.9889933540436249E-3</v>
      </c>
      <c r="AJ32" s="1">
        <f>'2. WB and IMF ext debt pay data'!AI83</f>
        <v>4.3923486386159474E-3</v>
      </c>
      <c r="AK32" s="1">
        <f>'2. WB and IMF ext debt pay data'!AJ83</f>
        <v>4.5678780246370034E-3</v>
      </c>
      <c r="AL32" s="1">
        <f>'2. WB and IMF ext debt pay data'!AK83</f>
        <v>4.9564671864723497E-3</v>
      </c>
      <c r="AM32" s="1">
        <f>'2. WB and IMF ext debt pay data'!AL83</f>
        <v>1.0740577318072561E-2</v>
      </c>
      <c r="AN32" s="1">
        <f>'2. WB and IMF ext debt pay data'!AM83</f>
        <v>5.7023251917813862E-3</v>
      </c>
      <c r="AO32" s="1">
        <f>'2. WB and IMF ext debt pay data'!AN83</f>
        <v>5.2437256234835802E-3</v>
      </c>
      <c r="AP32" s="1">
        <f>'2. WB and IMF ext debt pay data'!AO83</f>
        <v>5.3413554127992088E-3</v>
      </c>
      <c r="AQ32" s="1">
        <f>'2. WB and IMF ext debt pay data'!AP83</f>
        <v>7.3080870750506025E-3</v>
      </c>
      <c r="AR32" s="1">
        <f>'2. WB and IMF ext debt pay data'!AQ83</f>
        <v>8.8669312978993282E-3</v>
      </c>
      <c r="AS32" s="1">
        <f>'2. WB and IMF ext debt pay data'!AR83</f>
        <v>1.0649986126344695E-2</v>
      </c>
      <c r="AT32" s="1">
        <f>'2. WB and IMF ext debt pay data'!AS83</f>
        <v>2.0894020297017032E-2</v>
      </c>
      <c r="AU32" s="1">
        <f>'2. WB and IMF ext debt pay data'!AT83</f>
        <v>2.5367326684440267E-2</v>
      </c>
      <c r="AV32" s="1">
        <f>'2. WB and IMF ext debt pay data'!AU83</f>
        <v>1.6899765170943701E-2</v>
      </c>
      <c r="AW32" s="1">
        <f>'2. WB and IMF ext debt pay data'!AV83</f>
        <v>2.0777749494690665E-2</v>
      </c>
      <c r="AX32" s="1">
        <f>'2. WB and IMF ext debt pay data'!AW83</f>
        <v>1.3289875745783542E-2</v>
      </c>
      <c r="AY32" s="1">
        <f>'2. WB and IMF ext debt pay data'!AX83</f>
        <v>1.2008229683353723E-2</v>
      </c>
      <c r="AZ32" s="1">
        <f>'2. WB and IMF ext debt pay data'!AY83</f>
        <v>5.6451538867056299E-3</v>
      </c>
      <c r="BA32" s="1">
        <f>'2. WB and IMF ext debt pay data'!AZ83</f>
        <v>4.820908666300216E-3</v>
      </c>
      <c r="BB32" s="1">
        <f>'2. WB and IMF ext debt pay data'!BA83</f>
        <v>2.4508662587048802E-2</v>
      </c>
      <c r="BC32" s="1"/>
      <c r="BD32" s="1"/>
      <c r="BE32" s="1"/>
      <c r="BF32" s="1"/>
      <c r="BG32" s="1"/>
      <c r="BH32" s="1">
        <f t="shared" si="12"/>
        <v>1.5823409449483756E-2</v>
      </c>
      <c r="BI32" s="1">
        <f t="shared" si="10"/>
        <v>1.7242629845222613E-2</v>
      </c>
      <c r="BJ32" s="1">
        <f t="shared" si="11"/>
        <v>1.5743905023692904E-2</v>
      </c>
    </row>
    <row r="33" spans="1:62" x14ac:dyDescent="0.25">
      <c r="A33" t="s">
        <v>52</v>
      </c>
      <c r="B33" t="s">
        <v>248</v>
      </c>
      <c r="D33" s="1">
        <f>'2. WB and IMF ext debt pay data'!C86</f>
        <v>0.10759335744490343</v>
      </c>
      <c r="E33" s="1">
        <f>'2. WB and IMF ext debt pay data'!D86</f>
        <v>0.12506346057842593</v>
      </c>
      <c r="F33" s="1">
        <f>'2. WB and IMF ext debt pay data'!E86</f>
        <v>0.15437934209554741</v>
      </c>
      <c r="G33" s="1">
        <f>'2. WB and IMF ext debt pay data'!F86</f>
        <v>0.15429711938090937</v>
      </c>
      <c r="H33" s="1">
        <f>'2. WB and IMF ext debt pay data'!G86</f>
        <v>0.18300036974130549</v>
      </c>
      <c r="I33" s="1">
        <f>'2. WB and IMF ext debt pay data'!H86</f>
        <v>0.2399000045028945</v>
      </c>
      <c r="J33" s="1">
        <f>'2. WB and IMF ext debt pay data'!I86</f>
        <v>0.30816594373343348</v>
      </c>
      <c r="K33" s="1">
        <f>'2. WB and IMF ext debt pay data'!J86</f>
        <v>0.33207284427878403</v>
      </c>
      <c r="L33" s="1">
        <f>'2. WB and IMF ext debt pay data'!K86</f>
        <v>0.37562552888289885</v>
      </c>
      <c r="M33" s="1">
        <f>'2. WB and IMF ext debt pay data'!L86</f>
        <v>0.32785663394422965</v>
      </c>
      <c r="N33" s="1">
        <f>'2. WB and IMF ext debt pay data'!M86</f>
        <v>0.3260929633971143</v>
      </c>
      <c r="O33" s="1">
        <f>'2. WB and IMF ext debt pay data'!N86</f>
        <v>0.29780215330195697</v>
      </c>
      <c r="P33" s="1">
        <f>'2. WB and IMF ext debt pay data'!O86</f>
        <v>0.27475129371531726</v>
      </c>
      <c r="Q33" s="1">
        <f>'2. WB and IMF ext debt pay data'!P86</f>
        <v>0.18307705485125142</v>
      </c>
      <c r="R33" s="1">
        <f>'2. WB and IMF ext debt pay data'!Q86</f>
        <v>0.16623490205208119</v>
      </c>
      <c r="S33" s="1">
        <f>'2. WB and IMF ext debt pay data'!R86</f>
        <v>0.13595889069558476</v>
      </c>
      <c r="T33" s="1">
        <f>'2. WB and IMF ext debt pay data'!S86</f>
        <v>0.1101134259424028</v>
      </c>
      <c r="U33" s="1">
        <f>'2. WB and IMF ext debt pay data'!T86</f>
        <v>9.3875815643450031E-2</v>
      </c>
      <c r="V33" s="1">
        <f>'2. WB and IMF ext debt pay data'!U86</f>
        <v>0.11025802999319954</v>
      </c>
      <c r="W33" s="1">
        <f>'2. WB and IMF ext debt pay data'!V86</f>
        <v>0.20347483984041626</v>
      </c>
      <c r="X33" s="1">
        <f>'2. WB and IMF ext debt pay data'!W86</f>
        <v>0.15014218129116089</v>
      </c>
      <c r="Y33" s="1">
        <f>'2. WB and IMF ext debt pay data'!X86</f>
        <v>0.18331699811959479</v>
      </c>
      <c r="Z33" s="1">
        <f>'2. WB and IMF ext debt pay data'!Y86</f>
        <v>0.20442675674824237</v>
      </c>
      <c r="AA33" s="1">
        <f>'2. WB and IMF ext debt pay data'!Z86</f>
        <v>0.23342935906548404</v>
      </c>
      <c r="AB33" s="1">
        <f>'2. WB and IMF ext debt pay data'!AA86</f>
        <v>0.12688499096563388</v>
      </c>
      <c r="AC33" s="1">
        <f>'2. WB and IMF ext debt pay data'!AB86</f>
        <v>0.17800626831019828</v>
      </c>
      <c r="AD33" s="1">
        <f>'2. WB and IMF ext debt pay data'!AC86</f>
        <v>0.11540141238527941</v>
      </c>
      <c r="AE33" s="1">
        <f>'2. WB and IMF ext debt pay data'!AD86</f>
        <v>8.5351966644623092E-2</v>
      </c>
      <c r="AF33" s="1">
        <f>'2. WB and IMF ext debt pay data'!AE86</f>
        <v>6.2455546760007599E-2</v>
      </c>
      <c r="AG33" s="1">
        <f>'2. WB and IMF ext debt pay data'!AF86</f>
        <v>5.7688921483965996E-2</v>
      </c>
      <c r="AH33" s="1">
        <f>'2. WB and IMF ext debt pay data'!AG86</f>
        <v>5.7340521112021273E-2</v>
      </c>
      <c r="AI33" s="1">
        <f>'2. WB and IMF ext debt pay data'!AH86</f>
        <v>4.6868079783675652E-2</v>
      </c>
      <c r="AJ33" s="1">
        <f>'2. WB and IMF ext debt pay data'!AI86</f>
        <v>4.6592892589608942E-2</v>
      </c>
      <c r="AK33" s="1">
        <f>'2. WB and IMF ext debt pay data'!AJ86</f>
        <v>3.8805083721274829E-2</v>
      </c>
      <c r="AL33" s="1">
        <f>'2. WB and IMF ext debt pay data'!AK86</f>
        <v>4.7411334037622876E-2</v>
      </c>
      <c r="AM33" s="1">
        <f>'2. WB and IMF ext debt pay data'!AL86</f>
        <v>5.9686455954073722E-2</v>
      </c>
      <c r="AN33" s="1">
        <f>'2. WB and IMF ext debt pay data'!AM86</f>
        <v>7.4620653952155974E-2</v>
      </c>
      <c r="AO33" s="1">
        <f>'2. WB and IMF ext debt pay data'!AN86</f>
        <v>0.12268800380827055</v>
      </c>
      <c r="AP33" s="1">
        <f>'2. WB and IMF ext debt pay data'!AO86</f>
        <v>0.10305676141627204</v>
      </c>
      <c r="AQ33" s="1">
        <f>'2. WB and IMF ext debt pay data'!AP86</f>
        <v>8.9258209038533154E-2</v>
      </c>
      <c r="AR33" s="1">
        <f>'2. WB and IMF ext debt pay data'!AQ86</f>
        <v>9.8456156210278784E-2</v>
      </c>
      <c r="AS33" s="1">
        <f>'2. WB and IMF ext debt pay data'!AR86</f>
        <v>0.15455060220136649</v>
      </c>
      <c r="AT33" s="1">
        <f>'2. WB and IMF ext debt pay data'!AS86</f>
        <v>9.328161201814085E-2</v>
      </c>
      <c r="AU33" s="1">
        <f>'2. WB and IMF ext debt pay data'!AT86</f>
        <v>0.11837745010912409</v>
      </c>
      <c r="AV33" s="1">
        <f>'2. WB and IMF ext debt pay data'!AU86</f>
        <v>0.14888489742746172</v>
      </c>
      <c r="AW33" s="1">
        <f>'2. WB and IMF ext debt pay data'!AV86</f>
        <v>0.1419753086419753</v>
      </c>
      <c r="AX33" s="1">
        <f>'2. WB and IMF ext debt pay data'!AW86</f>
        <v>0.14880952380952381</v>
      </c>
      <c r="AY33" s="1">
        <f>'2. WB and IMF ext debt pay data'!AX86</f>
        <v>0.12716763005780346</v>
      </c>
      <c r="AZ33" s="1">
        <f>'2. WB and IMF ext debt pay data'!AY86</f>
        <v>0.10169491525423729</v>
      </c>
      <c r="BA33" s="1">
        <f>'2. WB and IMF ext debt pay data'!AZ86</f>
        <v>0.12222222222222223</v>
      </c>
      <c r="BB33" s="1">
        <f>'2. WB and IMF ext debt pay data'!BA86</f>
        <v>0.1043956043956044</v>
      </c>
      <c r="BC33" s="1"/>
      <c r="BD33" s="1"/>
      <c r="BE33" s="1"/>
      <c r="BF33" s="1"/>
      <c r="BG33" s="1"/>
      <c r="BH33" s="1">
        <f t="shared" si="12"/>
        <v>0.12068346223526862</v>
      </c>
      <c r="BI33" s="1">
        <f t="shared" si="10"/>
        <v>0.12592100443472454</v>
      </c>
      <c r="BJ33" s="1">
        <f t="shared" si="11"/>
        <v>0.14170933998419105</v>
      </c>
    </row>
    <row r="34" spans="1:62" x14ac:dyDescent="0.25">
      <c r="A34" t="s">
        <v>54</v>
      </c>
      <c r="B34" t="s">
        <v>249</v>
      </c>
      <c r="C34" t="s">
        <v>244</v>
      </c>
      <c r="D34" s="1">
        <f>'2. WB and IMF ext debt pay data'!C89</f>
        <v>6.5818171973142736E-3</v>
      </c>
      <c r="E34" s="1">
        <f>'2. WB and IMF ext debt pay data'!D89</f>
        <v>1.2268047936743267E-2</v>
      </c>
      <c r="F34" s="1">
        <f>'2. WB and IMF ext debt pay data'!E89</f>
        <v>1.7683217821782175E-2</v>
      </c>
      <c r="G34" s="1">
        <f>'2. WB and IMF ext debt pay data'!F89</f>
        <v>3.7766151987110634E-2</v>
      </c>
      <c r="H34" s="1">
        <f>'2. WB and IMF ext debt pay data'!G89</f>
        <v>7.4891607898596918E-2</v>
      </c>
      <c r="I34" s="1">
        <f>'2. WB and IMF ext debt pay data'!H89</f>
        <v>4.9642889928585898E-2</v>
      </c>
      <c r="J34" s="1">
        <f>'2. WB and IMF ext debt pay data'!I89</f>
        <v>3.4987947160350974E-2</v>
      </c>
      <c r="K34" s="1">
        <f>'2. WB and IMF ext debt pay data'!J89</f>
        <v>1.8690669966892951E-2</v>
      </c>
      <c r="L34" s="1">
        <f>'2. WB and IMF ext debt pay data'!K89</f>
        <v>9.0773078648935281E-3</v>
      </c>
      <c r="M34" s="1">
        <f>'2. WB and IMF ext debt pay data'!L89</f>
        <v>1.5385851951569177E-2</v>
      </c>
      <c r="N34" s="1">
        <f>'2. WB and IMF ext debt pay data'!M89</f>
        <v>1.2412644191267331E-2</v>
      </c>
      <c r="O34" s="1">
        <f>'2. WB and IMF ext debt pay data'!N89</f>
        <v>0.11467036532438558</v>
      </c>
      <c r="P34" s="1">
        <f>'2. WB and IMF ext debt pay data'!O89</f>
        <v>7.0691747695314583E-2</v>
      </c>
      <c r="Q34" s="1">
        <f>'2. WB and IMF ext debt pay data'!P89</f>
        <v>2.8241945604131624E-2</v>
      </c>
      <c r="R34" s="1">
        <f>'2. WB and IMF ext debt pay data'!Q89</f>
        <v>4.8279747857845209E-2</v>
      </c>
      <c r="S34" s="1">
        <f>'2. WB and IMF ext debt pay data'!R89</f>
        <v>1.5693618174882452E-2</v>
      </c>
      <c r="T34" s="1">
        <f>'2. WB and IMF ext debt pay data'!S89</f>
        <v>2.899488571394792E-2</v>
      </c>
      <c r="U34" s="1">
        <f>'2. WB and IMF ext debt pay data'!T89</f>
        <v>5.1649112986807723E-2</v>
      </c>
      <c r="V34" s="1">
        <f>'2. WB and IMF ext debt pay data'!U89</f>
        <v>5.7820645274089498E-2</v>
      </c>
      <c r="W34" s="1">
        <f>'2. WB and IMF ext debt pay data'!V89</f>
        <v>8.2821881466183203E-2</v>
      </c>
      <c r="X34" s="1">
        <f>'2. WB and IMF ext debt pay data'!W89</f>
        <v>9.0643249859813715E-2</v>
      </c>
      <c r="Y34" s="1">
        <f>'2. WB and IMF ext debt pay data'!X89</f>
        <v>6.3362848636558888E-2</v>
      </c>
      <c r="Z34" s="1">
        <f>'2. WB and IMF ext debt pay data'!Y89</f>
        <v>8.8859352704888053E-2</v>
      </c>
      <c r="AA34" s="1">
        <f>'2. WB and IMF ext debt pay data'!Z89</f>
        <v>5.0792513272626932E-2</v>
      </c>
      <c r="AB34" s="1">
        <f>'2. WB and IMF ext debt pay data'!AA89</f>
        <v>4.8453903124788436E-2</v>
      </c>
      <c r="AC34" s="1">
        <f>'2. WB and IMF ext debt pay data'!AB89</f>
        <v>5.1902706822676337E-2</v>
      </c>
      <c r="AD34" s="1">
        <f>'2. WB and IMF ext debt pay data'!AC89</f>
        <v>4.6842747321683767E-2</v>
      </c>
      <c r="AE34" s="1">
        <f>'2. WB and IMF ext debt pay data'!AD89</f>
        <v>0.27473974234179982</v>
      </c>
      <c r="AF34" s="1">
        <f>'2. WB and IMF ext debt pay data'!AE89</f>
        <v>9.842784293409898E-2</v>
      </c>
      <c r="AG34" s="1">
        <f>'2. WB and IMF ext debt pay data'!AF89</f>
        <v>9.3611956811230898E-2</v>
      </c>
      <c r="AH34" s="1">
        <f>'2. WB and IMF ext debt pay data'!AG89</f>
        <v>2.7068299068473616E-2</v>
      </c>
      <c r="AI34" s="1">
        <f>'2. WB and IMF ext debt pay data'!AH89</f>
        <v>2.7365034522782376E-2</v>
      </c>
      <c r="AJ34" s="1">
        <f>'2. WB and IMF ext debt pay data'!AI89</f>
        <v>7.2218819421885669E-2</v>
      </c>
      <c r="AK34" s="1">
        <f>'2. WB and IMF ext debt pay data'!AJ89</f>
        <v>2.0863829016046559E-3</v>
      </c>
      <c r="AL34" s="1">
        <f>'2. WB and IMF ext debt pay data'!AK89</f>
        <v>4.7909406001224748E-3</v>
      </c>
      <c r="AM34" s="1">
        <f>'2. WB and IMF ext debt pay data'!AL89</f>
        <v>3.5484281998342117E-2</v>
      </c>
      <c r="AN34" s="1">
        <f>'2. WB and IMF ext debt pay data'!AM89</f>
        <v>4.698981594272221E-2</v>
      </c>
      <c r="AO34" s="1">
        <f>'2. WB and IMF ext debt pay data'!AN89</f>
        <v>1.9828180506304648E-2</v>
      </c>
      <c r="AP34" s="1">
        <f>'2. WB and IMF ext debt pay data'!AO89</f>
        <v>3.6059919492489614E-2</v>
      </c>
      <c r="AQ34" s="1">
        <f>'2. WB and IMF ext debt pay data'!AP89</f>
        <v>4.8612380856448013E-2</v>
      </c>
      <c r="AR34" s="1">
        <f>'2. WB and IMF ext debt pay data'!AQ89</f>
        <v>4.894760788238519E-2</v>
      </c>
      <c r="AS34" s="1">
        <f>'2. WB and IMF ext debt pay data'!AR89</f>
        <v>1.6337707571740773E-2</v>
      </c>
      <c r="AT34" s="1">
        <f>'2. WB and IMF ext debt pay data'!AS89</f>
        <v>2.7288668432481251E-2</v>
      </c>
      <c r="AU34" s="1">
        <f>'2. WB and IMF ext debt pay data'!AT89</f>
        <v>8.6070625208346851E-2</v>
      </c>
      <c r="AV34" s="1">
        <f>'2. WB and IMF ext debt pay data'!AU89</f>
        <v>0.10534608490214789</v>
      </c>
      <c r="AW34" s="1">
        <f>'2. WB and IMF ext debt pay data'!AV89</f>
        <v>0.12</v>
      </c>
      <c r="AX34" s="1">
        <f>'2. WB and IMF ext debt pay data'!AW89</f>
        <v>0.111</v>
      </c>
      <c r="AY34" s="1">
        <f>'2. WB and IMF ext debt pay data'!AX89</f>
        <v>0.13100000000000001</v>
      </c>
      <c r="AZ34" s="1">
        <f>'2. WB and IMF ext debt pay data'!AY89</f>
        <v>0.14199999999999999</v>
      </c>
      <c r="BA34" s="1">
        <f>'2. WB and IMF ext debt pay data'!AZ89</f>
        <v>0.151</v>
      </c>
      <c r="BB34" s="1">
        <f>'2. WB and IMF ext debt pay data'!BA89</f>
        <v>0.11799999999999999</v>
      </c>
      <c r="BC34" s="1"/>
      <c r="BD34" s="1"/>
      <c r="BE34" s="1"/>
      <c r="BF34" s="1"/>
      <c r="BG34" s="1"/>
      <c r="BH34" s="1">
        <f t="shared" si="12"/>
        <v>6.4657582121935717E-2</v>
      </c>
      <c r="BI34" s="1">
        <f t="shared" si="10"/>
        <v>6.7331782332850323E-2</v>
      </c>
      <c r="BJ34" s="1">
        <f t="shared" si="11"/>
        <v>0.11683652122553698</v>
      </c>
    </row>
    <row r="35" spans="1:62" x14ac:dyDescent="0.25">
      <c r="A35" t="s">
        <v>252</v>
      </c>
      <c r="B35" t="s">
        <v>247</v>
      </c>
      <c r="D35" s="1">
        <f>'2. WB and IMF ext debt pay data'!C92</f>
        <v>7.2459797175174187E-2</v>
      </c>
      <c r="E35" s="1">
        <f>'2. WB and IMF ext debt pay data'!D92</f>
        <v>5.8314229548270431E-2</v>
      </c>
      <c r="F35" s="1">
        <f>'2. WB and IMF ext debt pay data'!E92</f>
        <v>2.8506296755416622E-2</v>
      </c>
      <c r="G35" s="1">
        <f>'2. WB and IMF ext debt pay data'!F92</f>
        <v>4.3193239795333918E-2</v>
      </c>
      <c r="H35" s="1">
        <f>'2. WB and IMF ext debt pay data'!G92</f>
        <v>0.11193971073789018</v>
      </c>
      <c r="I35" s="1">
        <f>'2. WB and IMF ext debt pay data'!H92</f>
        <v>0.14870933018188651</v>
      </c>
      <c r="J35" s="1">
        <f>'2. WB and IMF ext debt pay data'!I92</f>
        <v>0.12093259355468748</v>
      </c>
      <c r="K35" s="1">
        <f>'2. WB and IMF ext debt pay data'!J92</f>
        <v>0.13033820968407403</v>
      </c>
      <c r="L35" s="1">
        <f>'2. WB and IMF ext debt pay data'!K92</f>
        <v>9.1041452205321255E-2</v>
      </c>
      <c r="M35" s="1">
        <f>'2. WB and IMF ext debt pay data'!L92</f>
        <v>0.1456807430385442</v>
      </c>
      <c r="N35" s="1">
        <f>'2. WB and IMF ext debt pay data'!M92</f>
        <v>7.8912420719938231E-2</v>
      </c>
      <c r="O35" s="1">
        <f>'2. WB and IMF ext debt pay data'!N92</f>
        <v>3.9236282931677018E-2</v>
      </c>
      <c r="P35" s="1">
        <f>'2. WB and IMF ext debt pay data'!O92</f>
        <v>1.7722230644317837E-2</v>
      </c>
      <c r="Q35" s="1">
        <f>'2. WB and IMF ext debt pay data'!P92</f>
        <v>3.1067601264488935E-3</v>
      </c>
      <c r="R35" s="1">
        <f>'2. WB and IMF ext debt pay data'!Q92</f>
        <v>2.4562993474714521E-3</v>
      </c>
      <c r="S35" s="1">
        <f>'2. WB and IMF ext debt pay data'!R92</f>
        <v>6.97586027736701E-3</v>
      </c>
      <c r="T35" s="1">
        <f>'2. WB and IMF ext debt pay data'!S92</f>
        <v>8.1054493712219372E-2</v>
      </c>
      <c r="U35" s="1">
        <f>'2. WB and IMF ext debt pay data'!T92</f>
        <v>1.705336242230305E-4</v>
      </c>
      <c r="V35" s="1">
        <f>'2. WB and IMF ext debt pay data'!U92</f>
        <v>4.0235894999479018E-3</v>
      </c>
      <c r="W35" s="1">
        <f>'2. WB and IMF ext debt pay data'!V92</f>
        <v>4.7783096107822144E-2</v>
      </c>
      <c r="X35" s="1">
        <f>'2. WB and IMF ext debt pay data'!W92</f>
        <v>4.1146132639853575E-2</v>
      </c>
      <c r="Y35" s="1">
        <f>'2. WB and IMF ext debt pay data'!X92</f>
        <v>1.2401293441516385E-2</v>
      </c>
      <c r="Z35" s="1">
        <f>'2. WB and IMF ext debt pay data'!Y92</f>
        <v>0.13900000000000001</v>
      </c>
      <c r="AA35" s="1">
        <f>'2. WB and IMF ext debt pay data'!Z92</f>
        <v>0.32121902887153231</v>
      </c>
      <c r="AB35" s="1">
        <f>'2. WB and IMF ext debt pay data'!AA92</f>
        <v>0.18175723177670355</v>
      </c>
      <c r="AC35" s="1">
        <f>'2. WB and IMF ext debt pay data'!AB92</f>
        <v>0.18977901683023399</v>
      </c>
      <c r="AD35" s="1">
        <f>'2. WB and IMF ext debt pay data'!AC92</f>
        <v>0.19612808870431298</v>
      </c>
      <c r="AE35" s="1">
        <f>'2. WB and IMF ext debt pay data'!AD92</f>
        <v>0.28922308399363311</v>
      </c>
      <c r="AF35" s="1">
        <f>'2. WB and IMF ext debt pay data'!AE92</f>
        <v>0.2679310578971883</v>
      </c>
      <c r="AG35" s="1">
        <f>'2. WB and IMF ext debt pay data'!AF92</f>
        <v>0.25127415368120715</v>
      </c>
      <c r="AH35" s="1">
        <f>'2. WB and IMF ext debt pay data'!AG92</f>
        <v>8.4620154640517739E-2</v>
      </c>
      <c r="AI35" s="1">
        <f>'2. WB and IMF ext debt pay data'!AH92</f>
        <v>7.5250385077866647E-2</v>
      </c>
      <c r="AJ35" s="1">
        <f>'2. WB and IMF ext debt pay data'!AI92</f>
        <v>4.957092589173015E-2</v>
      </c>
      <c r="AK35" s="1">
        <f>'2. WB and IMF ext debt pay data'!AJ92</f>
        <v>6.4524681250424251E-2</v>
      </c>
      <c r="AL35" s="1">
        <f>'2. WB and IMF ext debt pay data'!AK92</f>
        <v>5.357542423405743E-2</v>
      </c>
      <c r="AM35" s="1">
        <f>'2. WB and IMF ext debt pay data'!AL92</f>
        <v>5.8272410561158221E-2</v>
      </c>
      <c r="AN35" s="1">
        <f>'2. WB and IMF ext debt pay data'!AM92</f>
        <v>8.4309125375620964E-2</v>
      </c>
      <c r="AO35" s="1">
        <f>'2. WB and IMF ext debt pay data'!AN92</f>
        <v>8.1672247374297041E-2</v>
      </c>
      <c r="AP35" s="1">
        <f>'2. WB and IMF ext debt pay data'!AO92</f>
        <v>6.35327125613845E-2</v>
      </c>
      <c r="AQ35" s="1">
        <f>'2. WB and IMF ext debt pay data'!AP92</f>
        <v>6.2051420738595146E-2</v>
      </c>
      <c r="AR35" s="1">
        <f>'2. WB and IMF ext debt pay data'!AQ92</f>
        <v>5.8304044516776288E-2</v>
      </c>
      <c r="AS35" s="1">
        <f>'2. WB and IMF ext debt pay data'!AR92</f>
        <v>4.548045230488923E-2</v>
      </c>
      <c r="AT35" s="1">
        <f>'2. WB and IMF ext debt pay data'!AS92</f>
        <v>7.7123754965273614E-2</v>
      </c>
      <c r="AU35" s="1">
        <f>'2. WB and IMF ext debt pay data'!AT92</f>
        <v>4.7780699176729349E-2</v>
      </c>
      <c r="AV35" s="1">
        <f>'2. WB and IMF ext debt pay data'!AU92</f>
        <v>4.0888279188083305E-2</v>
      </c>
      <c r="AW35" s="1">
        <f>'2. WB and IMF ext debt pay data'!AV92</f>
        <v>6.6000000000000003E-2</v>
      </c>
      <c r="AX35" s="1">
        <f>'2. WB and IMF ext debt pay data'!AW92</f>
        <v>5.7000000000000002E-2</v>
      </c>
      <c r="AY35" s="1">
        <f>'2. WB and IMF ext debt pay data'!AX92</f>
        <v>7.1999999999999995E-2</v>
      </c>
      <c r="AZ35" s="1">
        <f>'2. WB and IMF ext debt pay data'!AY92</f>
        <v>8.2000000000000003E-2</v>
      </c>
      <c r="BA35" s="1">
        <f>'2. WB and IMF ext debt pay data'!AZ92</f>
        <v>0.08</v>
      </c>
      <c r="BB35" s="1">
        <f>'2. WB and IMF ext debt pay data'!BA92</f>
        <v>8.7999999999999995E-2</v>
      </c>
      <c r="BC35" s="1"/>
      <c r="BD35" s="1"/>
      <c r="BE35" s="1"/>
      <c r="BF35" s="1"/>
      <c r="BG35" s="1"/>
      <c r="BH35" s="1">
        <f t="shared" si="12"/>
        <v>5.6804092984335273E-2</v>
      </c>
      <c r="BI35" s="1">
        <f t="shared" si="10"/>
        <v>5.5929538358625297E-2</v>
      </c>
      <c r="BJ35" s="1">
        <f t="shared" si="11"/>
        <v>5.8972069797020826E-2</v>
      </c>
    </row>
    <row r="36" spans="1:62" x14ac:dyDescent="0.25">
      <c r="A36" t="s">
        <v>253</v>
      </c>
      <c r="B36" t="s">
        <v>249</v>
      </c>
      <c r="D36" s="1"/>
      <c r="E36" s="1"/>
      <c r="F36" s="1"/>
      <c r="G36" s="1"/>
      <c r="H36" s="1"/>
      <c r="I36" s="1"/>
      <c r="J36" s="1"/>
      <c r="K36" s="1"/>
      <c r="L36" s="1"/>
      <c r="M36" s="1">
        <f>'2. WB and IMF ext debt pay data'!L95</f>
        <v>0.58478037993539111</v>
      </c>
      <c r="N36" s="1">
        <f>'2. WB and IMF ext debt pay data'!M95</f>
        <v>0.61545915281970354</v>
      </c>
      <c r="O36" s="1">
        <f>'2. WB and IMF ext debt pay data'!N95</f>
        <v>0.40592638286338928</v>
      </c>
      <c r="P36" s="1">
        <f>'2. WB and IMF ext debt pay data'!O95</f>
        <v>0.22777030804797888</v>
      </c>
      <c r="Q36" s="1">
        <f>'2. WB and IMF ext debt pay data'!P95</f>
        <v>0.19829463595520472</v>
      </c>
      <c r="R36" s="1">
        <f>'2. WB and IMF ext debt pay data'!Q95</f>
        <v>0.30141668118737497</v>
      </c>
      <c r="S36" s="1">
        <f>'2. WB and IMF ext debt pay data'!R95</f>
        <v>0.29022898720978996</v>
      </c>
      <c r="T36" s="1">
        <f>'2. WB and IMF ext debt pay data'!S95</f>
        <v>0.48937279353652624</v>
      </c>
      <c r="U36" s="1">
        <f>'2. WB and IMF ext debt pay data'!T95</f>
        <v>0.18044605602538463</v>
      </c>
      <c r="V36" s="1">
        <f>'2. WB and IMF ext debt pay data'!U95</f>
        <v>6.5955786349349857E-2</v>
      </c>
      <c r="W36" s="1">
        <f>'2. WB and IMF ext debt pay data'!V95</f>
        <v>1.0359935841184578E-2</v>
      </c>
      <c r="X36" s="1">
        <f>'2. WB and IMF ext debt pay data'!W95</f>
        <v>1.7232674338148998E-2</v>
      </c>
      <c r="Y36" s="1">
        <f>'2. WB and IMF ext debt pay data'!X95</f>
        <v>9.8187461923055608E-2</v>
      </c>
      <c r="Z36" s="1">
        <f>'2. WB and IMF ext debt pay data'!Y95</f>
        <v>2.9571162135393979E-2</v>
      </c>
      <c r="AA36" s="1">
        <f>'2. WB and IMF ext debt pay data'!Z95</f>
        <v>6.1402463877561389E-2</v>
      </c>
      <c r="AB36" s="1">
        <f>'2. WB and IMF ext debt pay data'!AA95</f>
        <v>0.14946291097000963</v>
      </c>
      <c r="AC36" s="1">
        <f>'2. WB and IMF ext debt pay data'!AB95</f>
        <v>4.7369512361146615E-2</v>
      </c>
      <c r="AD36" s="1">
        <f>'2. WB and IMF ext debt pay data'!AC95</f>
        <v>2.484054290524576E-2</v>
      </c>
      <c r="AE36" s="1">
        <f>'2. WB and IMF ext debt pay data'!AD95</f>
        <v>3.1419689170074212E-2</v>
      </c>
      <c r="AF36" s="1">
        <f>'2. WB and IMF ext debt pay data'!AE95</f>
        <v>2.9391389106401961E-2</v>
      </c>
      <c r="AG36" s="1">
        <f>'2. WB and IMF ext debt pay data'!AF95</f>
        <v>6.1565406102696119E-2</v>
      </c>
      <c r="AH36" s="1">
        <f>'2. WB and IMF ext debt pay data'!AG95</f>
        <v>2.354927365205025E-2</v>
      </c>
      <c r="AI36" s="1">
        <f>'2. WB and IMF ext debt pay data'!AH95</f>
        <v>1.8857599161909485E-2</v>
      </c>
      <c r="AJ36" s="1">
        <f>'2. WB and IMF ext debt pay data'!AI95</f>
        <v>2.5192603819547583E-2</v>
      </c>
      <c r="AK36" s="1">
        <f>'2. WB and IMF ext debt pay data'!AJ95</f>
        <v>6.1301518287279262E-2</v>
      </c>
      <c r="AL36" s="1">
        <f>'2. WB and IMF ext debt pay data'!AK95</f>
        <v>7.1650481160732915E-2</v>
      </c>
      <c r="AM36" s="1">
        <f>'2. WB and IMF ext debt pay data'!AL95</f>
        <v>0.14692652847389104</v>
      </c>
      <c r="AN36" s="1">
        <f>'2. WB and IMF ext debt pay data'!AM95</f>
        <v>0.13529588086442013</v>
      </c>
      <c r="AO36" s="1">
        <f>'2. WB and IMF ext debt pay data'!AN95</f>
        <v>0.16420995033747021</v>
      </c>
      <c r="AP36" s="1">
        <f>'2. WB and IMF ext debt pay data'!AO95</f>
        <v>0.13813534767432986</v>
      </c>
      <c r="AQ36" s="1">
        <f>'2. WB and IMF ext debt pay data'!AP95</f>
        <v>0.14647736054696178</v>
      </c>
      <c r="AR36" s="1">
        <f>'2. WB and IMF ext debt pay data'!AQ95</f>
        <v>0.27745604392399709</v>
      </c>
      <c r="AS36" s="1">
        <f>'2. WB and IMF ext debt pay data'!AR95</f>
        <v>0.16330365829276577</v>
      </c>
      <c r="AT36" s="1">
        <f>'2. WB and IMF ext debt pay data'!AS95</f>
        <v>0.29751123226725451</v>
      </c>
      <c r="AU36" s="1">
        <f>'2. WB and IMF ext debt pay data'!AT95</f>
        <v>0.28141395692993026</v>
      </c>
      <c r="AV36" s="1">
        <f>'2. WB and IMF ext debt pay data'!AU95</f>
        <v>0.28329313627627645</v>
      </c>
      <c r="AW36" s="1">
        <f>'2. WB and IMF ext debt pay data'!AV95</f>
        <v>0.14000000000000001</v>
      </c>
      <c r="AX36" s="1">
        <f>'2. WB and IMF ext debt pay data'!AW95</f>
        <v>0.16400000000000001</v>
      </c>
      <c r="AY36" s="1">
        <f>'2. WB and IMF ext debt pay data'!AX95</f>
        <v>0.14499999999999999</v>
      </c>
      <c r="AZ36" s="1">
        <f>'2. WB and IMF ext debt pay data'!AY95</f>
        <v>0.16400000000000001</v>
      </c>
      <c r="BA36" s="1">
        <f>'2. WB and IMF ext debt pay data'!AZ95</f>
        <v>0.14099999999999999</v>
      </c>
      <c r="BB36" s="1">
        <f>'2. WB and IMF ext debt pay data'!BA95</f>
        <v>0.126</v>
      </c>
      <c r="BC36" s="1"/>
      <c r="BD36" s="1"/>
      <c r="BE36" s="1"/>
      <c r="BF36" s="1"/>
      <c r="BG36" s="1"/>
      <c r="BH36" s="1">
        <f t="shared" si="12"/>
        <v>0.22706505546245515</v>
      </c>
      <c r="BI36" s="1">
        <f t="shared" si="10"/>
        <v>0.24049633794837066</v>
      </c>
      <c r="BJ36" s="1">
        <f t="shared" si="11"/>
        <v>0.18307328406906911</v>
      </c>
    </row>
    <row r="37" spans="1:62" x14ac:dyDescent="0.25">
      <c r="A37" t="s">
        <v>60</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f>'2. WB and IMF ext debt pay data'!AU97</f>
        <v>0.20805369127516779</v>
      </c>
      <c r="AW37" s="1">
        <f>'2. WB and IMF ext debt pay data'!AV97</f>
        <v>0.21333333333333335</v>
      </c>
      <c r="AX37" s="1">
        <f>'2. WB and IMF ext debt pay data'!AW97</f>
        <v>0.16556291390728478</v>
      </c>
      <c r="AY37" s="1">
        <f>'2. WB and IMF ext debt pay data'!AX97</f>
        <v>0.17218543046357618</v>
      </c>
      <c r="AZ37" s="1">
        <f>'2. WB and IMF ext debt pay data'!AY97</f>
        <v>0.11920529801324505</v>
      </c>
      <c r="BA37" s="1">
        <f>'2. WB and IMF ext debt pay data'!AZ97</f>
        <v>0.17880794701986757</v>
      </c>
      <c r="BB37" s="1">
        <f>'2. WB and IMF ext debt pay data'!BA97</f>
        <v>0.13907284768211922</v>
      </c>
      <c r="BC37" s="1"/>
      <c r="BD37" s="1"/>
      <c r="BE37" s="1"/>
      <c r="BF37" s="1"/>
      <c r="BG37" s="1"/>
      <c r="BH37" s="1">
        <f t="shared" si="12"/>
        <v>0.21069351230425057</v>
      </c>
      <c r="BI37" s="1">
        <f t="shared" si="10"/>
        <v>0.21069351230425057</v>
      </c>
      <c r="BJ37" s="1">
        <f t="shared" si="11"/>
        <v>0.18978384224484052</v>
      </c>
    </row>
    <row r="38" spans="1:62" x14ac:dyDescent="0.25">
      <c r="A38" t="s">
        <v>61</v>
      </c>
      <c r="B38" t="s">
        <v>249</v>
      </c>
      <c r="D38" s="1">
        <f>'2. WB and IMF ext debt pay data'!C100</f>
        <v>0.48238192670772334</v>
      </c>
      <c r="E38" s="1">
        <f>'2. WB and IMF ext debt pay data'!D100</f>
        <v>0.61826683071840349</v>
      </c>
      <c r="F38" s="1">
        <f>'2. WB and IMF ext debt pay data'!E100</f>
        <v>0.72853881551878352</v>
      </c>
      <c r="G38" s="1">
        <f>'2. WB and IMF ext debt pay data'!F100</f>
        <v>0.68528463570578924</v>
      </c>
      <c r="H38" s="1">
        <f>'2. WB and IMF ext debt pay data'!G100</f>
        <v>0.60869810368541399</v>
      </c>
      <c r="I38" s="1">
        <f>'2. WB and IMF ext debt pay data'!H100</f>
        <v>0.6150436828852246</v>
      </c>
      <c r="J38" s="1">
        <f>'2. WB and IMF ext debt pay data'!I100</f>
        <v>0.60063069185252616</v>
      </c>
      <c r="K38" s="1">
        <f>'2. WB and IMF ext debt pay data'!J100</f>
        <v>0.42471640457434129</v>
      </c>
      <c r="L38" s="1">
        <f>'2. WB and IMF ext debt pay data'!K100</f>
        <v>0.37390694714950107</v>
      </c>
      <c r="M38" s="1">
        <f>'2. WB and IMF ext debt pay data'!L100</f>
        <v>0.33996726962145879</v>
      </c>
      <c r="N38" s="1">
        <f>'2. WB and IMF ext debt pay data'!M100</f>
        <v>0.3498745268790045</v>
      </c>
      <c r="O38" s="1">
        <f>'2. WB and IMF ext debt pay data'!N100</f>
        <v>0.40065400409436125</v>
      </c>
      <c r="P38" s="1">
        <f>'2. WB and IMF ext debt pay data'!O100</f>
        <v>0.3375427180052693</v>
      </c>
      <c r="Q38" s="1">
        <f>'2. WB and IMF ext debt pay data'!P100</f>
        <v>0.32137927555873519</v>
      </c>
      <c r="R38" s="1">
        <f>'2. WB and IMF ext debt pay data'!Q100</f>
        <v>0.52219998554178149</v>
      </c>
      <c r="S38" s="1">
        <f>'2. WB and IMF ext debt pay data'!R100</f>
        <v>0.43767696349884905</v>
      </c>
      <c r="T38" s="1">
        <f>'2. WB and IMF ext debt pay data'!S100</f>
        <v>0.4138614087283396</v>
      </c>
      <c r="U38" s="1">
        <f>'2. WB and IMF ext debt pay data'!T100</f>
        <v>0.26802208253839521</v>
      </c>
      <c r="V38" s="1">
        <f>'2. WB and IMF ext debt pay data'!U100</f>
        <v>0.36753107839911414</v>
      </c>
      <c r="W38" s="1">
        <f>'2. WB and IMF ext debt pay data'!V100</f>
        <v>0.4736009338704022</v>
      </c>
      <c r="X38" s="1">
        <f>'2. WB and IMF ext debt pay data'!W100</f>
        <v>0.39967733765039404</v>
      </c>
      <c r="Y38" s="1">
        <f>'2. WB and IMF ext debt pay data'!X100</f>
        <v>0.19866604881235289</v>
      </c>
      <c r="Z38" s="1">
        <f>'2. WB and IMF ext debt pay data'!Y100</f>
        <v>0.27843719051446109</v>
      </c>
      <c r="AA38" s="1">
        <f>'2. WB and IMF ext debt pay data'!Z100</f>
        <v>0.16890312880460831</v>
      </c>
      <c r="AB38" s="1">
        <f>'2. WB and IMF ext debt pay data'!AA100</f>
        <v>7.8617047481745403E-2</v>
      </c>
      <c r="AC38" s="1">
        <f>'2. WB and IMF ext debt pay data'!AB100</f>
        <v>3.9599148149776518E-2</v>
      </c>
      <c r="AD38" s="1">
        <f>'2. WB and IMF ext debt pay data'!AC100</f>
        <v>2.3282017987193645E-2</v>
      </c>
      <c r="AE38" s="1">
        <f>'2. WB and IMF ext debt pay data'!AD100</f>
        <v>4.998122995058827E-2</v>
      </c>
      <c r="AF38" s="1">
        <f>'2. WB and IMF ext debt pay data'!AE100</f>
        <v>0.16940314912623938</v>
      </c>
      <c r="AG38" s="1">
        <f>'2. WB and IMF ext debt pay data'!AF100</f>
        <v>0.20414486998643863</v>
      </c>
      <c r="AH38" s="1">
        <f>'2. WB and IMF ext debt pay data'!AG100</f>
        <v>0.11248510500321311</v>
      </c>
      <c r="AI38" s="1">
        <f>'2. WB and IMF ext debt pay data'!AH100</f>
        <v>0.11840207267324608</v>
      </c>
      <c r="AJ38" s="1">
        <f>'2. WB and IMF ext debt pay data'!AI100</f>
        <v>6.3488999971660687E-2</v>
      </c>
      <c r="AK38" s="1">
        <f>'2. WB and IMF ext debt pay data'!AJ100</f>
        <v>8.6129590208681453E-2</v>
      </c>
      <c r="AL38" s="1">
        <f>'2. WB and IMF ext debt pay data'!AK100</f>
        <v>9.0113596792323253E-2</v>
      </c>
      <c r="AM38" s="1">
        <f>'2. WB and IMF ext debt pay data'!AL100</f>
        <v>6.836270983685816E-2</v>
      </c>
      <c r="AN38" s="1">
        <f>'2. WB and IMF ext debt pay data'!AM100</f>
        <v>0.15633772462727274</v>
      </c>
      <c r="AO38" s="1">
        <f>'2. WB and IMF ext debt pay data'!AN100</f>
        <v>0.23963135625333881</v>
      </c>
      <c r="AP38" s="1">
        <f>'2. WB and IMF ext debt pay data'!AO100</f>
        <v>0.14799892583923951</v>
      </c>
      <c r="AQ38" s="1">
        <f>'2. WB and IMF ext debt pay data'!AP100</f>
        <v>0.29112009729711119</v>
      </c>
      <c r="AR38" s="1">
        <f>'2. WB and IMF ext debt pay data'!AQ100</f>
        <v>0.21903887671234878</v>
      </c>
      <c r="AS38" s="1">
        <f>'2. WB and IMF ext debt pay data'!AR100</f>
        <v>0.13132424191921888</v>
      </c>
      <c r="AT38" s="1">
        <f>'2. WB and IMF ext debt pay data'!AS100</f>
        <v>0.19163785196284813</v>
      </c>
      <c r="AU38" s="1">
        <f>'2. WB and IMF ext debt pay data'!AT100</f>
        <v>0.25658062892886813</v>
      </c>
      <c r="AV38" s="1">
        <f>'2. WB and IMF ext debt pay data'!AU100</f>
        <v>0.34712288152853588</v>
      </c>
      <c r="AW38" s="1">
        <f>'2. WB and IMF ext debt pay data'!AV100</f>
        <v>0.34399999999999997</v>
      </c>
      <c r="AX38" s="1">
        <f>'2. WB and IMF ext debt pay data'!AW100</f>
        <v>0.17699999999999999</v>
      </c>
      <c r="AY38" s="1">
        <f>'2. WB and IMF ext debt pay data'!AX100</f>
        <v>0.159</v>
      </c>
      <c r="AZ38" s="1">
        <f>'2. WB and IMF ext debt pay data'!AY100</f>
        <v>0.17899999999999999</v>
      </c>
      <c r="BA38" s="1">
        <f>'2. WB and IMF ext debt pay data'!AZ100</f>
        <v>0.16200000000000001</v>
      </c>
      <c r="BB38" s="1">
        <f>'2. WB and IMF ext debt pay data'!BA100</f>
        <v>0.16900000000000001</v>
      </c>
      <c r="BC38" s="1"/>
      <c r="BD38" s="1"/>
      <c r="BE38" s="1"/>
      <c r="BF38" s="1"/>
      <c r="BG38" s="1"/>
      <c r="BH38" s="1">
        <f t="shared" si="12"/>
        <v>0.25440351119270443</v>
      </c>
      <c r="BI38" s="1">
        <f t="shared" si="10"/>
        <v>0.24828408017530332</v>
      </c>
      <c r="BJ38" s="1">
        <f t="shared" si="11"/>
        <v>0.25678072038213395</v>
      </c>
    </row>
    <row r="39" spans="1:62" x14ac:dyDescent="0.25">
      <c r="A39" t="s">
        <v>63</v>
      </c>
      <c r="B39" t="s">
        <v>249</v>
      </c>
      <c r="D39" s="1"/>
      <c r="E39" s="1"/>
      <c r="F39" s="1"/>
      <c r="G39" s="1"/>
      <c r="H39" s="1"/>
      <c r="I39" s="1"/>
      <c r="J39" s="1"/>
      <c r="K39" s="1"/>
      <c r="L39" s="1"/>
      <c r="M39" s="1"/>
      <c r="N39" s="1">
        <f>'2. WB and IMF ext debt pay data'!M103</f>
        <v>6.4509226695293076E-2</v>
      </c>
      <c r="O39" s="1">
        <f>'2. WB and IMF ext debt pay data'!N103</f>
        <v>5.974898353697012E-2</v>
      </c>
      <c r="P39" s="1">
        <f>'2. WB and IMF ext debt pay data'!O103</f>
        <v>5.2083504765716659E-2</v>
      </c>
      <c r="Q39" s="1">
        <f>'2. WB and IMF ext debt pay data'!P103</f>
        <v>4.6040643916536554E-2</v>
      </c>
      <c r="R39" s="1">
        <f>'2. WB and IMF ext debt pay data'!Q103</f>
        <v>5.9798992584787949E-2</v>
      </c>
      <c r="S39" s="1">
        <f>'2. WB and IMF ext debt pay data'!R103</f>
        <v>7.2909746018374105E-2</v>
      </c>
      <c r="T39" s="1">
        <f>'2. WB and IMF ext debt pay data'!S103</f>
        <v>7.6495721057257077E-2</v>
      </c>
      <c r="U39" s="1">
        <f>'2. WB and IMF ext debt pay data'!T103</f>
        <v>4.3455235098043103E-2</v>
      </c>
      <c r="V39" s="1">
        <f>'2. WB and IMF ext debt pay data'!U103</f>
        <v>3.4293182415182484E-2</v>
      </c>
      <c r="W39" s="1">
        <f>'2. WB and IMF ext debt pay data'!V103</f>
        <v>6.9476559578197067E-2</v>
      </c>
      <c r="X39" s="1">
        <f>'2. WB and IMF ext debt pay data'!W103</f>
        <v>8.8746356964331002E-2</v>
      </c>
      <c r="Y39" s="1">
        <f>'2. WB and IMF ext debt pay data'!X103</f>
        <v>7.4609247756897284E-2</v>
      </c>
      <c r="Z39" s="1">
        <f>'2. WB and IMF ext debt pay data'!Y103</f>
        <v>7.9097579656891903E-2</v>
      </c>
      <c r="AA39" s="1">
        <f>'2. WB and IMF ext debt pay data'!Z103</f>
        <v>8.374537824280219E-2</v>
      </c>
      <c r="AB39" s="1">
        <f>'2. WB and IMF ext debt pay data'!AA103</f>
        <v>8.3656641553078351E-2</v>
      </c>
      <c r="AC39" s="1">
        <f>'2. WB and IMF ext debt pay data'!AB103</f>
        <v>6.3083412181922538E-2</v>
      </c>
      <c r="AD39" s="1">
        <f>'2. WB and IMF ext debt pay data'!AC103</f>
        <v>9.0698199454068137E-2</v>
      </c>
      <c r="AE39" s="1">
        <f>'2. WB and IMF ext debt pay data'!AD103</f>
        <v>9.1503397120090965E-2</v>
      </c>
      <c r="AF39" s="1">
        <f>'2. WB and IMF ext debt pay data'!AE103</f>
        <v>7.4099378262373089E-2</v>
      </c>
      <c r="AG39" s="1">
        <f>'2. WB and IMF ext debt pay data'!AF103</f>
        <v>8.426089914539657E-2</v>
      </c>
      <c r="AH39" s="1">
        <f>'2. WB and IMF ext debt pay data'!AG103</f>
        <v>8.6126316221150453E-2</v>
      </c>
      <c r="AI39" s="1">
        <f>'2. WB and IMF ext debt pay data'!AH103</f>
        <v>9.1929325110407911E-2</v>
      </c>
      <c r="AJ39" s="1">
        <f>'2. WB and IMF ext debt pay data'!AI103</f>
        <v>8.7746149996765402E-2</v>
      </c>
      <c r="AK39" s="1">
        <f>'2. WB and IMF ext debt pay data'!AJ103</f>
        <v>7.4088953585015299E-2</v>
      </c>
      <c r="AL39" s="1">
        <f>'2. WB and IMF ext debt pay data'!AK103</f>
        <v>7.6191425699234053E-2</v>
      </c>
      <c r="AM39" s="1">
        <f>'2. WB and IMF ext debt pay data'!AL103</f>
        <v>6.9053175505854894E-2</v>
      </c>
      <c r="AN39" s="1">
        <f>'2. WB and IMF ext debt pay data'!AM103</f>
        <v>8.9096319234782964E-2</v>
      </c>
      <c r="AO39" s="1">
        <f>'2. WB and IMF ext debt pay data'!AN103</f>
        <v>9.9838558362244992E-2</v>
      </c>
      <c r="AP39" s="1">
        <f>'2. WB and IMF ext debt pay data'!AO103</f>
        <v>9.4451936748536053E-2</v>
      </c>
      <c r="AQ39" s="1">
        <f>'2. WB and IMF ext debt pay data'!AP103</f>
        <v>9.3444550628565146E-2</v>
      </c>
      <c r="AR39" s="1">
        <f>'2. WB and IMF ext debt pay data'!AQ103</f>
        <v>8.1817681650873234E-2</v>
      </c>
      <c r="AS39" s="1">
        <f>'2. WB and IMF ext debt pay data'!AR103</f>
        <v>7.708393860509731E-2</v>
      </c>
      <c r="AT39" s="1">
        <f>'2. WB and IMF ext debt pay data'!AS103</f>
        <v>7.708175501575916E-2</v>
      </c>
      <c r="AU39" s="1">
        <f>'2. WB and IMF ext debt pay data'!AT103</f>
        <v>7.2505751898275267E-2</v>
      </c>
      <c r="AV39" s="1">
        <f>'2. WB and IMF ext debt pay data'!AU103</f>
        <v>0.14474800294757045</v>
      </c>
      <c r="AW39" s="1">
        <f>'2. WB and IMF ext debt pay data'!AV103</f>
        <v>0.17199999999999999</v>
      </c>
      <c r="AX39" s="1">
        <f>'2. WB and IMF ext debt pay data'!AW103</f>
        <v>0.17499999999999999</v>
      </c>
      <c r="AY39" s="1">
        <f>'2. WB and IMF ext debt pay data'!AX103</f>
        <v>0.16500000000000001</v>
      </c>
      <c r="AZ39" s="1">
        <f>'2. WB and IMF ext debt pay data'!AY103</f>
        <v>0.19500000000000001</v>
      </c>
      <c r="BA39" s="1">
        <f>'2. WB and IMF ext debt pay data'!AZ103</f>
        <v>0.193</v>
      </c>
      <c r="BB39" s="1">
        <f>'2. WB and IMF ext debt pay data'!BA103</f>
        <v>0.16900000000000001</v>
      </c>
      <c r="BC39" s="1"/>
      <c r="BD39" s="1"/>
      <c r="BE39" s="1"/>
      <c r="BF39" s="1"/>
      <c r="BG39" s="1"/>
      <c r="BH39" s="1">
        <f t="shared" si="12"/>
        <v>0.10266881153516293</v>
      </c>
      <c r="BI39" s="1">
        <f t="shared" si="10"/>
        <v>0.10420618835292923</v>
      </c>
      <c r="BJ39" s="1">
        <f t="shared" si="11"/>
        <v>0.1641870007368926</v>
      </c>
    </row>
    <row r="40" spans="1:62" x14ac:dyDescent="0.25">
      <c r="A40" t="s">
        <v>65</v>
      </c>
      <c r="B40" t="s">
        <v>248</v>
      </c>
      <c r="C40" t="s">
        <v>244</v>
      </c>
      <c r="D40" s="1"/>
      <c r="E40" s="1">
        <f>'2. WB and IMF ext debt pay data'!D106</f>
        <v>2.8501045966228891E-2</v>
      </c>
      <c r="F40" s="1">
        <f>'2. WB and IMF ext debt pay data'!E106</f>
        <v>3.9221414529914532E-2</v>
      </c>
      <c r="G40" s="1">
        <f>'2. WB and IMF ext debt pay data'!F106</f>
        <v>8.1550473970473963E-2</v>
      </c>
      <c r="H40" s="1">
        <f>'2. WB and IMF ext debt pay data'!G106</f>
        <v>0.1449826534932957</v>
      </c>
      <c r="I40" s="1">
        <f>'2. WB and IMF ext debt pay data'!H106</f>
        <v>0.13977449903038139</v>
      </c>
      <c r="J40" s="1">
        <f>'2. WB and IMF ext debt pay data'!I106</f>
        <v>0.14797982905982904</v>
      </c>
      <c r="K40" s="1">
        <f>'2. WB and IMF ext debt pay data'!J106</f>
        <v>0.2071718648785425</v>
      </c>
      <c r="L40" s="1">
        <f>'2. WB and IMF ext debt pay data'!K106</f>
        <v>0.15855037786774628</v>
      </c>
      <c r="M40" s="1">
        <f>'2. WB and IMF ext debt pay data'!L106</f>
        <v>0.14407225571725568</v>
      </c>
      <c r="N40" s="1">
        <f>'2. WB and IMF ext debt pay data'!M106</f>
        <v>0.11224236572543696</v>
      </c>
      <c r="O40" s="1">
        <f>'2. WB and IMF ext debt pay data'!N106</f>
        <v>0.10475669066964456</v>
      </c>
      <c r="P40" s="1">
        <f>'2. WB and IMF ext debt pay data'!O106</f>
        <v>0.10011548573827354</v>
      </c>
      <c r="Q40" s="1">
        <f>'2. WB and IMF ext debt pay data'!P106</f>
        <v>0.12637993813666995</v>
      </c>
      <c r="R40" s="1">
        <f>'2. WB and IMF ext debt pay data'!Q106</f>
        <v>0.11996709066753117</v>
      </c>
      <c r="S40" s="1">
        <f>'2. WB and IMF ext debt pay data'!R106</f>
        <v>9.3119393986241014E-2</v>
      </c>
      <c r="T40" s="1">
        <f>'2. WB and IMF ext debt pay data'!S106</f>
        <v>7.7790972251963436E-2</v>
      </c>
      <c r="U40" s="1">
        <f>'2. WB and IMF ext debt pay data'!T106</f>
        <v>0.12781330908081157</v>
      </c>
      <c r="V40" s="1">
        <f>'2. WB and IMF ext debt pay data'!U106</f>
        <v>0.11675573751220331</v>
      </c>
      <c r="W40" s="1">
        <f>'2. WB and IMF ext debt pay data'!V106</f>
        <v>0.11693633752716236</v>
      </c>
      <c r="X40" s="1">
        <f>'2. WB and IMF ext debt pay data'!W106</f>
        <v>0.10004188735072614</v>
      </c>
      <c r="Y40" s="1">
        <f>'2. WB and IMF ext debt pay data'!X106</f>
        <v>0.21402686901593709</v>
      </c>
      <c r="Z40" s="1">
        <f>'2. WB and IMF ext debt pay data'!Y106</f>
        <v>0.14955954976981875</v>
      </c>
      <c r="AA40" s="1">
        <f>'2. WB and IMF ext debt pay data'!Z106</f>
        <v>0.13667607216035396</v>
      </c>
      <c r="AB40" s="1">
        <f>'2. WB and IMF ext debt pay data'!AA106</f>
        <v>0.14766630134603578</v>
      </c>
      <c r="AC40" s="1">
        <f>'2. WB and IMF ext debt pay data'!AB106</f>
        <v>0.13762601162002491</v>
      </c>
      <c r="AD40" s="1">
        <f>'2. WB and IMF ext debt pay data'!AC106</f>
        <v>0.15044164994289155</v>
      </c>
      <c r="AE40" s="1">
        <f>'2. WB and IMF ext debt pay data'!AD106</f>
        <v>0.12717952534067314</v>
      </c>
      <c r="AF40" s="1">
        <f>'2. WB and IMF ext debt pay data'!AE106</f>
        <v>0.11417892200198891</v>
      </c>
      <c r="AG40" s="1">
        <f>'2. WB and IMF ext debt pay data'!AF106</f>
        <v>0.12259531025865196</v>
      </c>
      <c r="AH40" s="1">
        <f>'2. WB and IMF ext debt pay data'!AG106</f>
        <v>9.2161226155115378E-2</v>
      </c>
      <c r="AI40" s="1">
        <f>'2. WB and IMF ext debt pay data'!AH106</f>
        <v>0.11473684725308426</v>
      </c>
      <c r="AJ40" s="1">
        <f>'2. WB and IMF ext debt pay data'!AI106</f>
        <v>0.13882053168542319</v>
      </c>
      <c r="AK40" s="1">
        <f>'2. WB and IMF ext debt pay data'!AJ106</f>
        <v>0.12897609943028107</v>
      </c>
      <c r="AL40" s="1">
        <f>'2. WB and IMF ext debt pay data'!AK106</f>
        <v>0.14385600109311591</v>
      </c>
      <c r="AM40" s="1">
        <f>'2. WB and IMF ext debt pay data'!AL106</f>
        <v>9.8057239302363791E-2</v>
      </c>
      <c r="AN40" s="1">
        <f>'2. WB and IMF ext debt pay data'!AM106</f>
        <v>7.8362725635048411E-2</v>
      </c>
      <c r="AO40" s="1">
        <f>'2. WB and IMF ext debt pay data'!AN106</f>
        <v>0.10842873649344828</v>
      </c>
      <c r="AP40" s="1">
        <f>'2. WB and IMF ext debt pay data'!AO106</f>
        <v>0.11166626829653621</v>
      </c>
      <c r="AQ40" s="1">
        <f>'2. WB and IMF ext debt pay data'!AP106</f>
        <v>0.11044658537125313</v>
      </c>
      <c r="AR40" s="1">
        <f>'2. WB and IMF ext debt pay data'!AQ106</f>
        <v>9.2532785830861122E-2</v>
      </c>
      <c r="AS40" s="1">
        <f>'2. WB and IMF ext debt pay data'!AR106</f>
        <v>6.3295341656227785E-2</v>
      </c>
      <c r="AT40" s="1">
        <f>'2. WB and IMF ext debt pay data'!AS106</f>
        <v>8.1402332310561376E-2</v>
      </c>
      <c r="AU40" s="1">
        <f>'2. WB and IMF ext debt pay data'!AT106</f>
        <v>8.471836630519336E-2</v>
      </c>
      <c r="AV40" s="1">
        <f>'2. WB and IMF ext debt pay data'!AU106</f>
        <v>0.13886221757984987</v>
      </c>
      <c r="AW40" s="1">
        <f>'2. WB and IMF ext debt pay data'!AV106</f>
        <v>7.5999999999999998E-2</v>
      </c>
      <c r="AX40" s="1">
        <f>'2. WB and IMF ext debt pay data'!AW106</f>
        <v>7.0999999999999994E-2</v>
      </c>
      <c r="AY40" s="1">
        <f>'2. WB and IMF ext debt pay data'!AX106</f>
        <v>7.2999999999999995E-2</v>
      </c>
      <c r="AZ40" s="1">
        <f>'2. WB and IMF ext debt pay data'!AY106</f>
        <v>6.8000000000000005E-2</v>
      </c>
      <c r="BA40" s="1">
        <f>'2. WB and IMF ext debt pay data'!AZ106</f>
        <v>6.4000000000000001E-2</v>
      </c>
      <c r="BB40" s="1">
        <f>'2. WB and IMF ext debt pay data'!BA106</f>
        <v>5.8999999999999997E-2</v>
      </c>
      <c r="BC40" s="1"/>
      <c r="BD40" s="1"/>
      <c r="BE40" s="1"/>
      <c r="BF40" s="1"/>
      <c r="BG40" s="1"/>
      <c r="BH40" s="1">
        <f t="shared" si="12"/>
        <v>9.2465375579135228E-2</v>
      </c>
      <c r="BI40" s="1">
        <f t="shared" si="10"/>
        <v>8.9468507280448917E-2</v>
      </c>
      <c r="BJ40" s="1">
        <f t="shared" si="11"/>
        <v>8.9715554394962468E-2</v>
      </c>
    </row>
    <row r="41" spans="1:62" x14ac:dyDescent="0.25">
      <c r="A41" t="s">
        <v>66</v>
      </c>
      <c r="B41" t="s">
        <v>248</v>
      </c>
      <c r="C41" t="s">
        <v>244</v>
      </c>
      <c r="D41" s="1">
        <f>'2. WB and IMF ext debt pay data'!C109</f>
        <v>0.20212218732259432</v>
      </c>
      <c r="E41" s="1">
        <f>'2. WB and IMF ext debt pay data'!D109</f>
        <v>0.20729871036058184</v>
      </c>
      <c r="F41" s="1">
        <f>'2. WB and IMF ext debt pay data'!E109</f>
        <v>0.23089591199414305</v>
      </c>
      <c r="G41" s="1">
        <f>'2. WB and IMF ext debt pay data'!F109</f>
        <v>0.19906804574244058</v>
      </c>
      <c r="H41" s="1">
        <f>'2. WB and IMF ext debt pay data'!G109</f>
        <v>0.10196755584294656</v>
      </c>
      <c r="I41" s="1">
        <f>'2. WB and IMF ext debt pay data'!H109</f>
        <v>0.3051591470490716</v>
      </c>
      <c r="J41" s="1">
        <f>'2. WB and IMF ext debt pay data'!I109</f>
        <v>0.33778031632921635</v>
      </c>
      <c r="K41" s="1">
        <f>'2. WB and IMF ext debt pay data'!J109</f>
        <v>0.25051427388505537</v>
      </c>
      <c r="L41" s="1">
        <f>'2. WB and IMF ext debt pay data'!K109</f>
        <v>0.31646257067718603</v>
      </c>
      <c r="M41" s="1">
        <f>'2. WB and IMF ext debt pay data'!L109</f>
        <v>0.26156265706583554</v>
      </c>
      <c r="N41" s="1">
        <f>'2. WB and IMF ext debt pay data'!M109</f>
        <v>0.20412643556068699</v>
      </c>
      <c r="O41" s="1">
        <f>'2. WB and IMF ext debt pay data'!N109</f>
        <v>0.18249231765099469</v>
      </c>
      <c r="P41" s="1">
        <f>'2. WB and IMF ext debt pay data'!O109</f>
        <v>0.20898741285255026</v>
      </c>
      <c r="Q41" s="1">
        <f>'2. WB and IMF ext debt pay data'!P109</f>
        <v>0.1710101822961077</v>
      </c>
      <c r="R41" s="1">
        <f>'2. WB and IMF ext debt pay data'!Q109</f>
        <v>0.249705964125325</v>
      </c>
      <c r="S41" s="1">
        <f>'2. WB and IMF ext debt pay data'!R109</f>
        <v>0.17500206786541581</v>
      </c>
      <c r="T41" s="1">
        <f>'2. WB and IMF ext debt pay data'!S109</f>
        <v>0.17360078744739527</v>
      </c>
      <c r="U41" s="1">
        <f>'2. WB and IMF ext debt pay data'!T109</f>
        <v>0.17265197995637155</v>
      </c>
      <c r="V41" s="1">
        <f>'2. WB and IMF ext debt pay data'!U109</f>
        <v>0.13080411548104615</v>
      </c>
      <c r="W41" s="1">
        <f>'2. WB and IMF ext debt pay data'!V109</f>
        <v>0.1229466735764926</v>
      </c>
      <c r="X41" s="1">
        <f>'2. WB and IMF ext debt pay data'!W109</f>
        <v>0.14906946665643492</v>
      </c>
      <c r="Y41" s="1">
        <f>'2. WB and IMF ext debt pay data'!X109</f>
        <v>0.15996179738835117</v>
      </c>
      <c r="Z41" s="1">
        <f>'2. WB and IMF ext debt pay data'!Y109</f>
        <v>0.15496293656497262</v>
      </c>
      <c r="AA41" s="1">
        <f>'2. WB and IMF ext debt pay data'!Z109</f>
        <v>0.24717663101887058</v>
      </c>
      <c r="AB41" s="1">
        <f>'2. WB and IMF ext debt pay data'!AA109</f>
        <v>0.24699771897793096</v>
      </c>
      <c r="AC41" s="1">
        <f>'2. WB and IMF ext debt pay data'!AB109</f>
        <v>0.12874850498693644</v>
      </c>
      <c r="AD41" s="1">
        <f>'2. WB and IMF ext debt pay data'!AC109</f>
        <v>0.22766221639675197</v>
      </c>
      <c r="AE41" s="1">
        <f>'2. WB and IMF ext debt pay data'!AD109</f>
        <v>0.18625508898414472</v>
      </c>
      <c r="AF41" s="1">
        <f>'2. WB and IMF ext debt pay data'!AE109</f>
        <v>0.18622096573945082</v>
      </c>
      <c r="AG41" s="1">
        <f>'2. WB and IMF ext debt pay data'!AF109</f>
        <v>0.19923724578614579</v>
      </c>
      <c r="AH41" s="1">
        <f>'2. WB and IMF ext debt pay data'!AG109</f>
        <v>0.18328757661098208</v>
      </c>
      <c r="AI41" s="1">
        <f>'2. WB and IMF ext debt pay data'!AH109</f>
        <v>0.19430396197671018</v>
      </c>
      <c r="AJ41" s="1">
        <f>'2. WB and IMF ext debt pay data'!AI109</f>
        <v>0.14638236364548085</v>
      </c>
      <c r="AK41" s="1">
        <f>'2. WB and IMF ext debt pay data'!AJ109</f>
        <v>0.18414898479438638</v>
      </c>
      <c r="AL41" s="1">
        <f>'2. WB and IMF ext debt pay data'!AK109</f>
        <v>0.23651949378071419</v>
      </c>
      <c r="AM41" s="1">
        <f>'2. WB and IMF ext debt pay data'!AL109</f>
        <v>0.32905183524475401</v>
      </c>
      <c r="AN41" s="1">
        <f>'2. WB and IMF ext debt pay data'!AM109</f>
        <v>0.18059046623367281</v>
      </c>
      <c r="AO41" s="1">
        <f>'2. WB and IMF ext debt pay data'!AN109</f>
        <v>0.13613005066325348</v>
      </c>
      <c r="AP41" s="1">
        <f>'2. WB and IMF ext debt pay data'!AO109</f>
        <v>0.14158001440063542</v>
      </c>
      <c r="AQ41" s="1">
        <f>'2. WB and IMF ext debt pay data'!AP109</f>
        <v>0.15425360172311725</v>
      </c>
      <c r="AR41" s="1">
        <f>'2. WB and IMF ext debt pay data'!AQ109</f>
        <v>0.37589234595157245</v>
      </c>
      <c r="AS41" s="1">
        <f>'2. WB and IMF ext debt pay data'!AR109</f>
        <v>0.1509647311923647</v>
      </c>
      <c r="AT41" s="1">
        <f>'2. WB and IMF ext debt pay data'!AS109</f>
        <v>0.18320937133538706</v>
      </c>
      <c r="AU41" s="1">
        <f>'2. WB and IMF ext debt pay data'!AT109</f>
        <v>0.22929954899811877</v>
      </c>
      <c r="AV41" s="1">
        <f>'2. WB and IMF ext debt pay data'!AU109</f>
        <v>0.22659529307792489</v>
      </c>
      <c r="AW41" s="1">
        <f>'2. WB and IMF ext debt pay data'!AV109</f>
        <v>0.17499999999999999</v>
      </c>
      <c r="AX41" s="1">
        <f>'2. WB and IMF ext debt pay data'!AW109</f>
        <v>0.13548387096774195</v>
      </c>
      <c r="AY41" s="1">
        <f>'2. WB and IMF ext debt pay data'!AX109</f>
        <v>0.2</v>
      </c>
      <c r="AZ41" s="1">
        <f>'2. WB and IMF ext debt pay data'!AY109</f>
        <v>0.20645161290322581</v>
      </c>
      <c r="BA41" s="1">
        <f>'2. WB and IMF ext debt pay data'!AZ109</f>
        <v>0.24516129032258063</v>
      </c>
      <c r="BB41" s="1">
        <f>'2. WB and IMF ext debt pay data'!BA109</f>
        <v>0.23870967741935484</v>
      </c>
      <c r="BC41" s="1"/>
      <c r="BD41" s="1"/>
      <c r="BE41" s="1"/>
      <c r="BF41" s="1"/>
      <c r="BG41" s="1"/>
      <c r="BH41" s="1">
        <f t="shared" si="12"/>
        <v>0.21360212746835502</v>
      </c>
      <c r="BI41" s="1">
        <f t="shared" si="10"/>
        <v>0.22349354842589464</v>
      </c>
      <c r="BJ41" s="1">
        <f t="shared" si="11"/>
        <v>0.18426979101141672</v>
      </c>
    </row>
    <row r="42" spans="1:62" x14ac:dyDescent="0.25">
      <c r="A42" t="s">
        <v>68</v>
      </c>
      <c r="B42" t="s">
        <v>248</v>
      </c>
      <c r="D42" s="1">
        <f>'2. WB and IMF ext debt pay data'!C112</f>
        <v>0.18530887679455527</v>
      </c>
      <c r="E42" s="1">
        <f>'2. WB and IMF ext debt pay data'!D112</f>
        <v>0.29678026508760236</v>
      </c>
      <c r="F42" s="1">
        <f>'2. WB and IMF ext debt pay data'!E112</f>
        <v>0.35617756343328877</v>
      </c>
      <c r="G42" s="1">
        <f>'2. WB and IMF ext debt pay data'!F112</f>
        <v>0.19857276324877673</v>
      </c>
      <c r="H42" s="1">
        <f>'2. WB and IMF ext debt pay data'!G112</f>
        <v>0.35202390156173141</v>
      </c>
      <c r="I42" s="1">
        <f>'2. WB and IMF ext debt pay data'!H112</f>
        <v>0.28475830474910918</v>
      </c>
      <c r="J42" s="1">
        <f>'2. WB and IMF ext debt pay data'!I112</f>
        <v>0.41370747892268867</v>
      </c>
      <c r="K42" s="1">
        <f>'2. WB and IMF ext debt pay data'!J112</f>
        <v>0.32184045534516176</v>
      </c>
      <c r="L42" s="1">
        <f>'2. WB and IMF ext debt pay data'!K112</f>
        <v>0.44545791964377707</v>
      </c>
      <c r="M42" s="1">
        <f>'2. WB and IMF ext debt pay data'!L112</f>
        <v>0.43229042987096566</v>
      </c>
      <c r="N42" s="1">
        <f>'2. WB and IMF ext debt pay data'!M112</f>
        <v>0.46133370780709237</v>
      </c>
      <c r="O42" s="1">
        <f>'2. WB and IMF ext debt pay data'!N112</f>
        <v>0.42436826935479344</v>
      </c>
      <c r="P42" s="1">
        <f>'2. WB and IMF ext debt pay data'!O112</f>
        <v>0.33109657193202263</v>
      </c>
      <c r="Q42" s="1">
        <f>'2. WB and IMF ext debt pay data'!P112</f>
        <v>0.24967797708834438</v>
      </c>
      <c r="R42" s="1">
        <f>'2. WB and IMF ext debt pay data'!Q112</f>
        <v>0.23191516178528149</v>
      </c>
      <c r="S42" s="1">
        <f>'2. WB and IMF ext debt pay data'!R112</f>
        <v>0.35088467180667515</v>
      </c>
      <c r="T42" s="1">
        <f>'2. WB and IMF ext debt pay data'!S112</f>
        <v>0.28954672182701607</v>
      </c>
      <c r="U42" s="1">
        <f>'2. WB and IMF ext debt pay data'!T112</f>
        <v>0.41165463162298949</v>
      </c>
      <c r="V42" s="1">
        <f>'2. WB and IMF ext debt pay data'!U112</f>
        <v>0.40227618302485857</v>
      </c>
      <c r="W42" s="1">
        <f>'2. WB and IMF ext debt pay data'!V112</f>
        <v>0.44365256599560432</v>
      </c>
      <c r="X42" s="1">
        <f>'2. WB and IMF ext debt pay data'!W112</f>
        <v>0.55986377446056079</v>
      </c>
      <c r="Y42" s="1">
        <f>'2. WB and IMF ext debt pay data'!X112</f>
        <v>0.29473831708949533</v>
      </c>
      <c r="Z42" s="1">
        <f>'2. WB and IMF ext debt pay data'!Y112</f>
        <v>0.27684263044236535</v>
      </c>
      <c r="AA42" s="1">
        <f>'2. WB and IMF ext debt pay data'!Z112</f>
        <v>0.21532203318209012</v>
      </c>
      <c r="AB42" s="1">
        <f>'2. WB and IMF ext debt pay data'!AA112</f>
        <v>0.26540971410954395</v>
      </c>
      <c r="AC42" s="1">
        <f>'2. WB and IMF ext debt pay data'!AB112</f>
        <v>0.21000929300521182</v>
      </c>
      <c r="AD42" s="1">
        <f>'2. WB and IMF ext debt pay data'!AC112</f>
        <v>0.22978919199847747</v>
      </c>
      <c r="AE42" s="1">
        <f>'2. WB and IMF ext debt pay data'!AD112</f>
        <v>0.14568519501304705</v>
      </c>
      <c r="AF42" s="1">
        <f>'2. WB and IMF ext debt pay data'!AE112</f>
        <v>7.8928342339455532E-2</v>
      </c>
      <c r="AG42" s="1">
        <f>'2. WB and IMF ext debt pay data'!AF112</f>
        <v>0.38196450292073192</v>
      </c>
      <c r="AH42" s="1">
        <f>'2. WB and IMF ext debt pay data'!AG112</f>
        <v>4.1824003015667119E-2</v>
      </c>
      <c r="AI42" s="1">
        <f>'2. WB and IMF ext debt pay data'!AH112</f>
        <v>4.5874369352096933E-2</v>
      </c>
      <c r="AJ42" s="1">
        <f>'2. WB and IMF ext debt pay data'!AI112</f>
        <v>4.8483367686734335E-2</v>
      </c>
      <c r="AK42" s="1">
        <f>'2. WB and IMF ext debt pay data'!AJ112</f>
        <v>4.9689216186773834E-2</v>
      </c>
      <c r="AL42" s="1">
        <f>'2. WB and IMF ext debt pay data'!AK112</f>
        <v>5.2286376492089483E-2</v>
      </c>
      <c r="AM42" s="1">
        <f>'2. WB and IMF ext debt pay data'!AL112</f>
        <v>8.7690171324524654E-2</v>
      </c>
      <c r="AN42" s="1">
        <f>'2. WB and IMF ext debt pay data'!AM112</f>
        <v>9.2547409150848026E-2</v>
      </c>
      <c r="AO42" s="1">
        <f>'2. WB and IMF ext debt pay data'!AN112</f>
        <v>0.12858323621324627</v>
      </c>
      <c r="AP42" s="1">
        <f>'2. WB and IMF ext debt pay data'!AO112</f>
        <v>0.13296529809314089</v>
      </c>
      <c r="AQ42" s="1">
        <f>'2. WB and IMF ext debt pay data'!AP112</f>
        <v>0.16312272881246576</v>
      </c>
      <c r="AR42" s="1">
        <f>'2. WB and IMF ext debt pay data'!AQ112</f>
        <v>0.16532613390982948</v>
      </c>
      <c r="AS42" s="1">
        <f>'2. WB and IMF ext debt pay data'!AR112</f>
        <v>8.8356287778428341E-2</v>
      </c>
      <c r="AT42" s="1">
        <f>'2. WB and IMF ext debt pay data'!AS112</f>
        <v>7.6992577981901025E-2</v>
      </c>
      <c r="AU42" s="1">
        <f>'2. WB and IMF ext debt pay data'!AT112</f>
        <v>0.10922333084969968</v>
      </c>
      <c r="AV42" s="1">
        <f>'2. WB and IMF ext debt pay data'!AU112</f>
        <v>0.1229849215628481</v>
      </c>
      <c r="AW42" s="1">
        <f>'2. WB and IMF ext debt pay data'!AV112</f>
        <v>0.10148183839881394</v>
      </c>
      <c r="AX42" s="1">
        <f>'2. WB and IMF ext debt pay data'!AW112</f>
        <v>0.1416574008748413</v>
      </c>
      <c r="AY42" s="1">
        <f>'2. WB and IMF ext debt pay data'!AX112</f>
        <v>0.1045384080034798</v>
      </c>
      <c r="AZ42" s="1">
        <f>'2. WB and IMF ext debt pay data'!AY112</f>
        <v>0.10321513701609397</v>
      </c>
      <c r="BA42" s="1">
        <f>'2. WB and IMF ext debt pay data'!AZ112</f>
        <v>9.6337076674974362E-2</v>
      </c>
      <c r="BB42" s="1">
        <f>'2. WB and IMF ext debt pay data'!BA112</f>
        <v>9.4185758513931905E-2</v>
      </c>
      <c r="BC42" s="1"/>
      <c r="BD42" s="1"/>
      <c r="BE42" s="1"/>
      <c r="BF42" s="1"/>
      <c r="BG42" s="1"/>
      <c r="BH42" s="1">
        <f t="shared" si="12"/>
        <v>0.11821254561342663</v>
      </c>
      <c r="BI42" s="1">
        <f t="shared" si="10"/>
        <v>0.11072751508025343</v>
      </c>
      <c r="BJ42" s="1">
        <f t="shared" si="11"/>
        <v>0.11766564220999579</v>
      </c>
    </row>
    <row r="43" spans="1:62" x14ac:dyDescent="0.25">
      <c r="A43" t="s">
        <v>70</v>
      </c>
      <c r="B43" t="s">
        <v>249</v>
      </c>
      <c r="D43" s="1">
        <f>'2. WB and IMF ext debt pay data'!C115</f>
        <v>0.11714092124177915</v>
      </c>
      <c r="E43" s="1">
        <f>'2. WB and IMF ext debt pay data'!D115</f>
        <v>0.15441642332355646</v>
      </c>
      <c r="F43" s="1">
        <f>'2. WB and IMF ext debt pay data'!E115</f>
        <v>0.13653702650154992</v>
      </c>
      <c r="G43" s="1">
        <f>'2. WB and IMF ext debt pay data'!F115</f>
        <v>0.13675436671975566</v>
      </c>
      <c r="H43" s="1">
        <f>'2. WB and IMF ext debt pay data'!G115</f>
        <v>0.14336732858168522</v>
      </c>
      <c r="I43" s="1">
        <f>'2. WB and IMF ext debt pay data'!H115</f>
        <v>0.16272088353970973</v>
      </c>
      <c r="J43" s="1">
        <f>'2. WB and IMF ext debt pay data'!I115</f>
        <v>0.14408182338026315</v>
      </c>
      <c r="K43" s="1">
        <f>'2. WB and IMF ext debt pay data'!J115</f>
        <v>5.4018427734473184E-2</v>
      </c>
      <c r="L43" s="1">
        <f>'2. WB and IMF ext debt pay data'!K115</f>
        <v>7.7331265523493883E-2</v>
      </c>
      <c r="M43" s="1">
        <f>'2. WB and IMF ext debt pay data'!L115</f>
        <v>7.4818980208515934E-2</v>
      </c>
      <c r="N43" s="1">
        <f>'2. WB and IMF ext debt pay data'!M115</f>
        <v>9.8336963696865745E-2</v>
      </c>
      <c r="O43" s="1">
        <f>'2. WB and IMF ext debt pay data'!N115</f>
        <v>0.16319040274173949</v>
      </c>
      <c r="P43" s="1">
        <f>'2. WB and IMF ext debt pay data'!O115</f>
        <v>0.18454532620398881</v>
      </c>
      <c r="Q43" s="1">
        <f>'2. WB and IMF ext debt pay data'!P115</f>
        <v>0.14037770920175113</v>
      </c>
      <c r="R43" s="1">
        <f>'2. WB and IMF ext debt pay data'!Q115</f>
        <v>0.12734126340088944</v>
      </c>
      <c r="S43" s="1">
        <f>'2. WB and IMF ext debt pay data'!R115</f>
        <v>0.1266639751778656</v>
      </c>
      <c r="T43" s="1">
        <f>'2. WB and IMF ext debt pay data'!S115</f>
        <v>0.10400102784313603</v>
      </c>
      <c r="U43" s="1">
        <f>'2. WB and IMF ext debt pay data'!T115</f>
        <v>8.2161450000208913E-2</v>
      </c>
      <c r="V43" s="1">
        <f>'2. WB and IMF ext debt pay data'!U115</f>
        <v>6.7738721807165225E-2</v>
      </c>
      <c r="W43" s="1">
        <f>'2. WB and IMF ext debt pay data'!V115</f>
        <v>6.1038679571678266E-2</v>
      </c>
      <c r="X43" s="1">
        <f>'2. WB and IMF ext debt pay data'!W115</f>
        <v>5.5794030109998144E-2</v>
      </c>
      <c r="Y43" s="1">
        <f>'2. WB and IMF ext debt pay data'!X115</f>
        <v>6.1021501380372427E-2</v>
      </c>
      <c r="Z43" s="1">
        <f>'2. WB and IMF ext debt pay data'!Y115</f>
        <v>8.6469446265303312E-2</v>
      </c>
      <c r="AA43" s="1">
        <f>'2. WB and IMF ext debt pay data'!Z115</f>
        <v>0.10844173929983832</v>
      </c>
      <c r="AB43" s="1">
        <f>'2. WB and IMF ext debt pay data'!AA115</f>
        <v>9.7724736163935386E-2</v>
      </c>
      <c r="AC43" s="1">
        <f>'2. WB and IMF ext debt pay data'!AB115</f>
        <v>9.8928475203144545E-2</v>
      </c>
      <c r="AD43" s="1">
        <f>'2. WB and IMF ext debt pay data'!AC115</f>
        <v>7.7268902999559491E-2</v>
      </c>
      <c r="AE43" s="1">
        <f>'2. WB and IMF ext debt pay data'!AD115</f>
        <v>7.5240843139932942E-2</v>
      </c>
      <c r="AF43" s="1">
        <f>'2. WB and IMF ext debt pay data'!AE115</f>
        <v>6.9589234848327575E-2</v>
      </c>
      <c r="AG43" s="1">
        <f>'2. WB and IMF ext debt pay data'!AF115</f>
        <v>5.4476864511020545E-2</v>
      </c>
      <c r="AH43" s="1">
        <f>'2. WB and IMF ext debt pay data'!AG115</f>
        <v>5.2949373550230099E-2</v>
      </c>
      <c r="AI43" s="1">
        <f>'2. WB and IMF ext debt pay data'!AH115</f>
        <v>6.85351353756041E-2</v>
      </c>
      <c r="AJ43" s="1">
        <f>'2. WB and IMF ext debt pay data'!AI115</f>
        <v>5.0876870660212341E-2</v>
      </c>
      <c r="AK43" s="1">
        <f>'2. WB and IMF ext debt pay data'!AJ115</f>
        <v>5.2788191123275166E-2</v>
      </c>
      <c r="AL43" s="1">
        <f>'2. WB and IMF ext debt pay data'!AK115</f>
        <v>7.8554149112766938E-2</v>
      </c>
      <c r="AM43" s="1">
        <f>'2. WB and IMF ext debt pay data'!AL115</f>
        <v>4.8894545699606211E-2</v>
      </c>
      <c r="AN43" s="1">
        <f>'2. WB and IMF ext debt pay data'!AM115</f>
        <v>9.1004897908022783E-2</v>
      </c>
      <c r="AO43" s="1">
        <f>'2. WB and IMF ext debt pay data'!AN115</f>
        <v>0.12151652550767601</v>
      </c>
      <c r="AP43" s="1">
        <f>'2. WB and IMF ext debt pay data'!AO115</f>
        <v>0.15566566818434535</v>
      </c>
      <c r="AQ43" s="1">
        <f>'2. WB and IMF ext debt pay data'!AP115</f>
        <v>0.13716293231018226</v>
      </c>
      <c r="AR43" s="1">
        <f>'2. WB and IMF ext debt pay data'!AQ115</f>
        <v>0.16923706069927374</v>
      </c>
      <c r="AS43" s="1">
        <f>'2. WB and IMF ext debt pay data'!AR115</f>
        <v>0.2245333866561576</v>
      </c>
      <c r="AT43" s="1">
        <f>'2. WB and IMF ext debt pay data'!AS115</f>
        <v>0.18089350064850188</v>
      </c>
      <c r="AU43" s="1">
        <f>'2. WB and IMF ext debt pay data'!AT115</f>
        <v>0.28598155741165493</v>
      </c>
      <c r="AV43" s="1">
        <f>'2. WB and IMF ext debt pay data'!AU115</f>
        <v>0.50814671959183821</v>
      </c>
      <c r="AW43" s="1">
        <f>'2. WB and IMF ext debt pay data'!AV115</f>
        <v>0.67105263157894735</v>
      </c>
      <c r="AX43" s="1">
        <f>'2. WB and IMF ext debt pay data'!AW115</f>
        <v>0.42073170731707321</v>
      </c>
      <c r="AY43" s="1">
        <f>'2. WB and IMF ext debt pay data'!AX115</f>
        <v>0.38036809815950917</v>
      </c>
      <c r="AZ43" s="1">
        <f>'2. WB and IMF ext debt pay data'!AY115</f>
        <v>0.38364779874213834</v>
      </c>
      <c r="BA43" s="1">
        <f>'2. WB and IMF ext debt pay data'!AZ115</f>
        <v>0.3354430379746835</v>
      </c>
      <c r="BB43" s="1">
        <f>'2. WB and IMF ext debt pay data'!BA115</f>
        <v>0.26923076923076927</v>
      </c>
      <c r="BC43" s="1"/>
      <c r="BD43" s="1"/>
      <c r="BE43" s="1"/>
      <c r="BF43" s="1"/>
      <c r="BG43" s="1"/>
      <c r="BH43" s="1">
        <f t="shared" si="12"/>
        <v>0.31100111269950798</v>
      </c>
      <c r="BI43" s="1">
        <f t="shared" si="10"/>
        <v>0.33997414276439564</v>
      </c>
      <c r="BJ43" s="1">
        <f t="shared" si="11"/>
        <v>0.495074789161842</v>
      </c>
    </row>
    <row r="44" spans="1:62" x14ac:dyDescent="0.25">
      <c r="A44" t="s">
        <v>71</v>
      </c>
      <c r="B44" t="s">
        <v>248</v>
      </c>
      <c r="D44" s="1">
        <f>'2. WB and IMF ext debt pay data'!C118</f>
        <v>7.558047801635992E-2</v>
      </c>
      <c r="E44" s="1">
        <f>'2. WB and IMF ext debt pay data'!D118</f>
        <v>9.797656005363875E-2</v>
      </c>
      <c r="F44" s="1">
        <f>'2. WB and IMF ext debt pay data'!E118</f>
        <v>0.14163249522900762</v>
      </c>
      <c r="G44" s="1">
        <f>'2. WB and IMF ext debt pay data'!F118</f>
        <v>0.32500828426862927</v>
      </c>
      <c r="H44" s="1">
        <f>'2. WB and IMF ext debt pay data'!G118</f>
        <v>0.5805936045597484</v>
      </c>
      <c r="I44" s="1">
        <f>'2. WB and IMF ext debt pay data'!H118</f>
        <v>0.65711063901466149</v>
      </c>
      <c r="J44" s="1">
        <f>'2. WB and IMF ext debt pay data'!I118</f>
        <v>0.69643708565310491</v>
      </c>
      <c r="K44" s="1">
        <f>'2. WB and IMF ext debt pay data'!J118</f>
        <v>0.65515101174178592</v>
      </c>
      <c r="L44" s="1">
        <f>'2. WB and IMF ext debt pay data'!K118</f>
        <v>0.41442462648863221</v>
      </c>
      <c r="M44" s="1">
        <f>'2. WB and IMF ext debt pay data'!L118</f>
        <v>0.28857341135143671</v>
      </c>
      <c r="N44" s="1">
        <f>'2. WB and IMF ext debt pay data'!M118</f>
        <v>0.26025769862622089</v>
      </c>
      <c r="O44" s="1">
        <f>'2. WB and IMF ext debt pay data'!N118</f>
        <v>0.27934147880876531</v>
      </c>
      <c r="P44" s="1">
        <f>'2. WB and IMF ext debt pay data'!O118</f>
        <v>0.23921541801627866</v>
      </c>
      <c r="Q44" s="1">
        <f>'2. WB and IMF ext debt pay data'!P118</f>
        <v>0.25844274538916551</v>
      </c>
      <c r="R44" s="1">
        <f>'2. WB and IMF ext debt pay data'!Q118</f>
        <v>0.2447847860735396</v>
      </c>
      <c r="S44" s="1">
        <f>'2. WB and IMF ext debt pay data'!R118</f>
        <v>0.16107040365436592</v>
      </c>
      <c r="T44" s="1">
        <f>'2. WB and IMF ext debt pay data'!S118</f>
        <v>0.16130046614621413</v>
      </c>
      <c r="U44" s="1">
        <f>'2. WB and IMF ext debt pay data'!T118</f>
        <v>0.13980952625906179</v>
      </c>
      <c r="V44" s="1">
        <f>'2. WB and IMF ext debt pay data'!U118</f>
        <v>0.20978504304487036</v>
      </c>
      <c r="W44" s="1">
        <f>'2. WB and IMF ext debt pay data'!V118</f>
        <v>0.13635872270612676</v>
      </c>
      <c r="X44" s="1">
        <f>'2. WB and IMF ext debt pay data'!W118</f>
        <v>0.12840820528813407</v>
      </c>
      <c r="Y44" s="1">
        <f>'2. WB and IMF ext debt pay data'!X118</f>
        <v>0.15067537048055621</v>
      </c>
      <c r="Z44" s="1">
        <f>'2. WB and IMF ext debt pay data'!Y118</f>
        <v>0.17690521688002658</v>
      </c>
      <c r="AA44" s="1">
        <f>'2. WB and IMF ext debt pay data'!Z118</f>
        <v>0.2051535310224952</v>
      </c>
      <c r="AB44" s="1">
        <f>'2. WB and IMF ext debt pay data'!AA118</f>
        <v>0.22387750736306092</v>
      </c>
      <c r="AC44" s="1">
        <f>'2. WB and IMF ext debt pay data'!AB118</f>
        <v>0.1898591840373095</v>
      </c>
      <c r="AD44" s="1">
        <f>'2. WB and IMF ext debt pay data'!AC118</f>
        <v>0.25686537023029604</v>
      </c>
      <c r="AE44" s="1">
        <f>'2. WB and IMF ext debt pay data'!AD118</f>
        <v>0.20554092311724806</v>
      </c>
      <c r="AF44" s="1">
        <f>'2. WB and IMF ext debt pay data'!AE118</f>
        <v>0.19299773381304489</v>
      </c>
      <c r="AG44" s="1">
        <f>'2. WB and IMF ext debt pay data'!AF118</f>
        <v>0.27494711420201834</v>
      </c>
      <c r="AH44" s="1">
        <f>'2. WB and IMF ext debt pay data'!AG118</f>
        <v>0.21986368731189657</v>
      </c>
      <c r="AI44" s="1">
        <f>'2. WB and IMF ext debt pay data'!AH118</f>
        <v>0.23835067831078902</v>
      </c>
      <c r="AJ44" s="1">
        <f>'2. WB and IMF ext debt pay data'!AI118</f>
        <v>0.17116237391405503</v>
      </c>
      <c r="AK44" s="1">
        <f>'2. WB and IMF ext debt pay data'!AJ118</f>
        <v>0.15835164894891601</v>
      </c>
      <c r="AL44" s="1">
        <f>'2. WB and IMF ext debt pay data'!AK118</f>
        <v>0.16416717357441049</v>
      </c>
      <c r="AM44" s="1">
        <f>'2. WB and IMF ext debt pay data'!AL118</f>
        <v>0.16352345614255578</v>
      </c>
      <c r="AN44" s="1">
        <f>'2. WB and IMF ext debt pay data'!AM118</f>
        <v>0.16459438298233325</v>
      </c>
      <c r="AO44" s="1">
        <f>'2. WB and IMF ext debt pay data'!AN118</f>
        <v>0.15377987128966147</v>
      </c>
      <c r="AP44" s="1">
        <f>'2. WB and IMF ext debt pay data'!AO118</f>
        <v>0.15825478465107501</v>
      </c>
      <c r="AQ44" s="1">
        <f>'2. WB and IMF ext debt pay data'!AP118</f>
        <v>0.28072894642273755</v>
      </c>
      <c r="AR44" s="1">
        <f>'2. WB and IMF ext debt pay data'!AQ118</f>
        <v>0.17152557122503359</v>
      </c>
      <c r="AS44" s="1">
        <f>'2. WB and IMF ext debt pay data'!AR118</f>
        <v>0.1500228366213564</v>
      </c>
      <c r="AT44" s="1">
        <f>'2. WB and IMF ext debt pay data'!AS118</f>
        <v>0.21722833585905704</v>
      </c>
      <c r="AU44" s="1">
        <f>'2. WB and IMF ext debt pay data'!AT118</f>
        <v>0.23331432220983189</v>
      </c>
      <c r="AV44" s="1">
        <f>'2. WB and IMF ext debt pay data'!AU118</f>
        <v>0.34632026093306817</v>
      </c>
      <c r="AW44" s="1">
        <f>'2. WB and IMF ext debt pay data'!AV118</f>
        <v>0.33574169741697418</v>
      </c>
      <c r="AX44" s="1">
        <f>'2. WB and IMF ext debt pay data'!AW118</f>
        <v>0.21967647058823533</v>
      </c>
      <c r="AY44" s="1">
        <f>'2. WB and IMF ext debt pay data'!AX118</f>
        <v>0.24713602941176474</v>
      </c>
      <c r="AZ44" s="1">
        <f>'2. WB and IMF ext debt pay data'!AY118</f>
        <v>0.22387318840579709</v>
      </c>
      <c r="BA44" s="1">
        <f>'2. WB and IMF ext debt pay data'!AZ118</f>
        <v>0.27061594202898553</v>
      </c>
      <c r="BB44" s="1">
        <f>'2. WB and IMF ext debt pay data'!BA118</f>
        <v>0.23863405797101447</v>
      </c>
      <c r="BC44" s="1"/>
      <c r="BD44" s="1"/>
      <c r="BE44" s="1"/>
      <c r="BF44" s="1"/>
      <c r="BG44" s="1"/>
      <c r="BH44" s="1">
        <f t="shared" si="12"/>
        <v>0.24784028152686557</v>
      </c>
      <c r="BI44" s="1">
        <f t="shared" si="10"/>
        <v>0.24235883737755357</v>
      </c>
      <c r="BJ44" s="1">
        <f t="shared" si="11"/>
        <v>0.28721861458751063</v>
      </c>
    </row>
    <row r="45" spans="1:62" x14ac:dyDescent="0.25">
      <c r="A45" t="s">
        <v>73</v>
      </c>
      <c r="B45" t="s">
        <v>248</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f>'2. WB and IMF ext debt pay data'!AP121</f>
        <v>8.9594004915511727E-2</v>
      </c>
      <c r="AR45" s="1">
        <f>'2. WB and IMF ext debt pay data'!AQ121</f>
        <v>0.13676726495078098</v>
      </c>
      <c r="AS45" s="1">
        <f>'2. WB and IMF ext debt pay data'!AR121</f>
        <v>9.1670526199561175E-2</v>
      </c>
      <c r="AT45" s="1">
        <f>'2. WB and IMF ext debt pay data'!AS121</f>
        <v>5.069051986914018E-2</v>
      </c>
      <c r="AU45" s="1">
        <f>'2. WB and IMF ext debt pay data'!AT121</f>
        <v>6.3452469508691337E-2</v>
      </c>
      <c r="AV45" s="1">
        <f>'2. WB and IMF ext debt pay data'!AU121</f>
        <v>7.6481255064562034E-2</v>
      </c>
      <c r="AW45" s="1">
        <f>'2. WB and IMF ext debt pay data'!AV121</f>
        <v>8.4269662921348312E-2</v>
      </c>
      <c r="AX45" s="1">
        <f>'2. WB and IMF ext debt pay data'!AW121</f>
        <v>8.9820359281437126E-2</v>
      </c>
      <c r="AY45" s="1">
        <f>'2. WB and IMF ext debt pay data'!AX121</f>
        <v>0.10759493670886075</v>
      </c>
      <c r="AZ45" s="1">
        <f>'2. WB and IMF ext debt pay data'!AY121</f>
        <v>0.13071895424836602</v>
      </c>
      <c r="BA45" s="1">
        <f>'2. WB and IMF ext debt pay data'!AZ121</f>
        <v>0.16107382550335569</v>
      </c>
      <c r="BB45" s="1">
        <f>'2. WB and IMF ext debt pay data'!BA121</f>
        <v>0.18367346938775511</v>
      </c>
      <c r="BC45" s="1"/>
      <c r="BD45" s="1"/>
      <c r="BE45" s="1"/>
      <c r="BF45" s="1"/>
      <c r="BG45" s="1"/>
      <c r="BH45" s="1">
        <f t="shared" si="12"/>
        <v>8.4703671918513676E-2</v>
      </c>
      <c r="BI45" s="1">
        <f t="shared" si="10"/>
        <v>8.3888616419014003E-2</v>
      </c>
      <c r="BJ45" s="1">
        <f t="shared" si="11"/>
        <v>8.9541553494052045E-2</v>
      </c>
    </row>
    <row r="46" spans="1:62" x14ac:dyDescent="0.25">
      <c r="A46" t="s">
        <v>75</v>
      </c>
      <c r="B46" t="s">
        <v>249</v>
      </c>
      <c r="D46" s="1">
        <f>'2. WB and IMF ext debt pay data'!C124</f>
        <v>8.3545476102362085E-2</v>
      </c>
      <c r="E46" s="1">
        <f>'2. WB and IMF ext debt pay data'!D124</f>
        <v>0.12384029188625703</v>
      </c>
      <c r="F46" s="1">
        <f>'2. WB and IMF ext debt pay data'!E124</f>
        <v>0.12314429409912425</v>
      </c>
      <c r="G46" s="1">
        <f>'2. WB and IMF ext debt pay data'!F124</f>
        <v>0.12836137058739003</v>
      </c>
      <c r="H46" s="1">
        <f>'2. WB and IMF ext debt pay data'!G124</f>
        <v>0.13549674533731154</v>
      </c>
      <c r="I46" s="1">
        <f>'2. WB and IMF ext debt pay data'!H124</f>
        <v>0.25626315093942992</v>
      </c>
      <c r="J46" s="1">
        <f>'2. WB and IMF ext debt pay data'!I124</f>
        <v>0.31261820211185243</v>
      </c>
      <c r="K46" s="1">
        <f>'2. WB and IMF ext debt pay data'!J124</f>
        <v>0.32151925287508193</v>
      </c>
      <c r="L46" s="1">
        <f>'2. WB and IMF ext debt pay data'!K124</f>
        <v>0.20411147134856145</v>
      </c>
      <c r="M46" s="1">
        <f>'2. WB and IMF ext debt pay data'!L124</f>
        <v>0.14421047695575809</v>
      </c>
      <c r="N46" s="1">
        <f>'2. WB and IMF ext debt pay data'!M124</f>
        <v>0.15375659430571298</v>
      </c>
      <c r="O46" s="1">
        <f>'2. WB and IMF ext debt pay data'!N124</f>
        <v>8.9752879046883366E-2</v>
      </c>
      <c r="P46" s="1">
        <f>'2. WB and IMF ext debt pay data'!O124</f>
        <v>7.0174189034314965E-2</v>
      </c>
      <c r="Q46" s="1">
        <f>'2. WB and IMF ext debt pay data'!P124</f>
        <v>7.2405373027914458E-2</v>
      </c>
      <c r="R46" s="1">
        <f>'2. WB and IMF ext debt pay data'!Q124</f>
        <v>7.2670967608620324E-2</v>
      </c>
      <c r="S46" s="1">
        <f>'2. WB and IMF ext debt pay data'!R124</f>
        <v>4.53129912114121E-2</v>
      </c>
      <c r="T46" s="1">
        <f>'2. WB and IMF ext debt pay data'!S124</f>
        <v>7.6778914872985576E-2</v>
      </c>
      <c r="U46" s="1">
        <f>'2. WB and IMF ext debt pay data'!T124</f>
        <v>4.7598033795435382E-2</v>
      </c>
      <c r="V46" s="1">
        <f>'2. WB and IMF ext debt pay data'!U124</f>
        <v>6.427486804860906E-2</v>
      </c>
      <c r="W46" s="1">
        <f>'2. WB and IMF ext debt pay data'!V124</f>
        <v>7.9274688946719005E-2</v>
      </c>
      <c r="X46" s="1">
        <f>'2. WB and IMF ext debt pay data'!W124</f>
        <v>7.5511482527903198E-2</v>
      </c>
      <c r="Y46" s="1">
        <f>'2. WB and IMF ext debt pay data'!X124</f>
        <v>7.2315108220295007E-2</v>
      </c>
      <c r="Z46" s="1">
        <f>'2. WB and IMF ext debt pay data'!Y124</f>
        <v>6.5877611351965737E-2</v>
      </c>
      <c r="AA46" s="1">
        <f>'2. WB and IMF ext debt pay data'!Z124</f>
        <v>6.1544464157863625E-2</v>
      </c>
      <c r="AB46" s="1">
        <f>'2. WB and IMF ext debt pay data'!AA124</f>
        <v>6.3546751071982738E-2</v>
      </c>
      <c r="AC46" s="1">
        <f>'2. WB and IMF ext debt pay data'!AB124</f>
        <v>4.22159351379022E-2</v>
      </c>
      <c r="AD46" s="1">
        <f>'2. WB and IMF ext debt pay data'!AC124</f>
        <v>3.5057462543999739E-2</v>
      </c>
      <c r="AE46" s="1">
        <f>'2. WB and IMF ext debt pay data'!AD124</f>
        <v>4.692342431793084E-2</v>
      </c>
      <c r="AF46" s="1">
        <f>'2. WB and IMF ext debt pay data'!AE124</f>
        <v>5.272826856329707E-2</v>
      </c>
      <c r="AG46" s="1">
        <f>'2. WB and IMF ext debt pay data'!AF124</f>
        <v>5.129917625709017E-2</v>
      </c>
      <c r="AH46" s="1">
        <f>'2. WB and IMF ext debt pay data'!AG124</f>
        <v>5.5045680644411947E-2</v>
      </c>
      <c r="AI46" s="1">
        <f>'2. WB and IMF ext debt pay data'!AH124</f>
        <v>4.873384124023742E-2</v>
      </c>
      <c r="AJ46" s="1">
        <f>'2. WB and IMF ext debt pay data'!AI124</f>
        <v>3.1588099730593011E-2</v>
      </c>
      <c r="AK46" s="1">
        <f>'2. WB and IMF ext debt pay data'!AJ124</f>
        <v>2.8418556157101954E-2</v>
      </c>
      <c r="AL46" s="1">
        <f>'2. WB and IMF ext debt pay data'!AK124</f>
        <v>2.5281775139778806E-2</v>
      </c>
      <c r="AM46" s="1">
        <f>'2. WB and IMF ext debt pay data'!AL124</f>
        <v>3.0363777533041914E-2</v>
      </c>
      <c r="AN46" s="1">
        <f>'2. WB and IMF ext debt pay data'!AM124</f>
        <v>4.1634643635489868E-2</v>
      </c>
      <c r="AO46" s="1">
        <f>'2. WB and IMF ext debt pay data'!AN124</f>
        <v>3.6611734313002388E-2</v>
      </c>
      <c r="AP46" s="1">
        <f>'2. WB and IMF ext debt pay data'!AO124</f>
        <v>4.0635470620338593E-2</v>
      </c>
      <c r="AQ46" s="1">
        <f>'2. WB and IMF ext debt pay data'!AP124</f>
        <v>4.3930156287275889E-2</v>
      </c>
      <c r="AR46" s="1">
        <f>'2. WB and IMF ext debt pay data'!AQ124</f>
        <v>5.1303292980515017E-2</v>
      </c>
      <c r="AS46" s="1">
        <f>'2. WB and IMF ext debt pay data'!AR124</f>
        <v>5.4580422132595022E-2</v>
      </c>
      <c r="AT46" s="1">
        <f>'2. WB and IMF ext debt pay data'!AS124</f>
        <v>5.1193786177014367E-2</v>
      </c>
      <c r="AU46" s="1">
        <f>'2. WB and IMF ext debt pay data'!AT124</f>
        <v>6.9755740805350866E-2</v>
      </c>
      <c r="AV46" s="1">
        <f>'2. WB and IMF ext debt pay data'!AU124</f>
        <v>0.10072145793594266</v>
      </c>
      <c r="AW46" s="1">
        <f>'2. WB and IMF ext debt pay data'!AV124</f>
        <v>9.5406360424028266E-2</v>
      </c>
      <c r="AX46" s="1">
        <f>'2. WB and IMF ext debt pay data'!AW124</f>
        <v>0.10563380281690142</v>
      </c>
      <c r="AY46" s="1">
        <f>'2. WB and IMF ext debt pay data'!AX124</f>
        <v>0.12758620689655173</v>
      </c>
      <c r="AZ46" s="1">
        <f>'2. WB and IMF ext debt pay data'!AY124</f>
        <v>0.12110726643598617</v>
      </c>
      <c r="BA46" s="1">
        <f>'2. WB and IMF ext debt pay data'!AZ124</f>
        <v>0.11418685121107267</v>
      </c>
      <c r="BB46" s="1">
        <f>'2. WB and IMF ext debt pay data'!BA124</f>
        <v>8.6206896551724144E-2</v>
      </c>
      <c r="BC46" s="1"/>
      <c r="BD46" s="1"/>
      <c r="BE46" s="1"/>
      <c r="BF46" s="1"/>
      <c r="BG46" s="1"/>
      <c r="BH46" s="1">
        <f t="shared" si="12"/>
        <v>6.6698745248960301E-2</v>
      </c>
      <c r="BI46" s="1">
        <f t="shared" si="10"/>
        <v>7.0493510075907706E-2</v>
      </c>
      <c r="BJ46" s="1">
        <f t="shared" si="11"/>
        <v>0.10733695701835602</v>
      </c>
    </row>
    <row r="47" spans="1:62" x14ac:dyDescent="0.25">
      <c r="A47" t="s">
        <v>77</v>
      </c>
      <c r="B47" t="s">
        <v>247</v>
      </c>
      <c r="D47" s="1">
        <f>'2. WB and IMF ext debt pay data'!C127</f>
        <v>4.4958009581471822E-2</v>
      </c>
      <c r="E47" s="1">
        <f>'2. WB and IMF ext debt pay data'!D127</f>
        <v>5.3149063552864015E-2</v>
      </c>
      <c r="F47" s="1">
        <f>'2. WB and IMF ext debt pay data'!E127</f>
        <v>6.6086774124381228E-2</v>
      </c>
      <c r="G47" s="1">
        <f>'2. WB and IMF ext debt pay data'!F127</f>
        <v>8.3573136564416631E-2</v>
      </c>
      <c r="H47" s="1">
        <f>'2. WB and IMF ext debt pay data'!G127</f>
        <v>9.732645298487734E-2</v>
      </c>
      <c r="I47" s="1">
        <f>'2. WB and IMF ext debt pay data'!H127</f>
        <v>0.10394506022946913</v>
      </c>
      <c r="J47" s="1">
        <f>'2. WB and IMF ext debt pay data'!I127</f>
        <v>0.135568078832107</v>
      </c>
      <c r="K47" s="1">
        <f>'2. WB and IMF ext debt pay data'!J127</f>
        <v>0.15023498286522544</v>
      </c>
      <c r="L47" s="1">
        <f>'2. WB and IMF ext debt pay data'!K127</f>
        <v>0.14766009284274828</v>
      </c>
      <c r="M47" s="1">
        <f>'2. WB and IMF ext debt pay data'!L127</f>
        <v>0.12669274850534862</v>
      </c>
      <c r="N47" s="1">
        <f>'2. WB and IMF ext debt pay data'!M127</f>
        <v>0.12935450842209012</v>
      </c>
      <c r="O47" s="1">
        <f>'2. WB and IMF ext debt pay data'!N127</f>
        <v>8.2902750747455803E-2</v>
      </c>
      <c r="P47" s="1">
        <f>'2. WB and IMF ext debt pay data'!O127</f>
        <v>7.6312220667652128E-2</v>
      </c>
      <c r="Q47" s="1">
        <f>'2. WB and IMF ext debt pay data'!P127</f>
        <v>0.10198506823411178</v>
      </c>
      <c r="R47" s="1">
        <f>'2. WB and IMF ext debt pay data'!Q127</f>
        <v>0.10842933737320311</v>
      </c>
      <c r="S47" s="1">
        <f>'2. WB and IMF ext debt pay data'!R127</f>
        <v>0.13279407940376572</v>
      </c>
      <c r="T47" s="1">
        <f>'2. WB and IMF ext debt pay data'!S127</f>
        <v>0.26543006410231584</v>
      </c>
      <c r="U47" s="1">
        <f>'2. WB and IMF ext debt pay data'!T127</f>
        <v>7.0960034390295079E-2</v>
      </c>
      <c r="V47" s="1">
        <f>'2. WB and IMF ext debt pay data'!U127</f>
        <v>8.6048924577491387E-2</v>
      </c>
      <c r="W47" s="1">
        <f>'2. WB and IMF ext debt pay data'!V127</f>
        <v>0.11279968091549067</v>
      </c>
      <c r="X47" s="1">
        <f>'2. WB and IMF ext debt pay data'!W127</f>
        <v>0.1006838412160974</v>
      </c>
      <c r="Y47" s="1">
        <f>'2. WB and IMF ext debt pay data'!X127</f>
        <v>0.12053101308341155</v>
      </c>
      <c r="Z47" s="1">
        <f>'2. WB and IMF ext debt pay data'!Y127</f>
        <v>5.6997877956274506E-2</v>
      </c>
      <c r="AA47" s="1">
        <f>'2. WB and IMF ext debt pay data'!Z127</f>
        <v>4.9567783842134339E-2</v>
      </c>
      <c r="AB47" s="1">
        <f>'2. WB and IMF ext debt pay data'!AA127</f>
        <v>4.5550807950593741E-2</v>
      </c>
      <c r="AC47" s="1">
        <f>'2. WB and IMF ext debt pay data'!AB127</f>
        <v>3.6484517867610144E-2</v>
      </c>
      <c r="AD47" s="1">
        <f>'2. WB and IMF ext debt pay data'!AC127</f>
        <v>4.6729651001679487E-2</v>
      </c>
      <c r="AE47" s="1">
        <f>'2. WB and IMF ext debt pay data'!AD127</f>
        <v>3.8068754031726923E-2</v>
      </c>
      <c r="AF47" s="1">
        <f>'2. WB and IMF ext debt pay data'!AE127</f>
        <v>2.4727504694708927E-2</v>
      </c>
      <c r="AG47" s="1">
        <f>'2. WB and IMF ext debt pay data'!AF127</f>
        <v>2.0614768152559328E-2</v>
      </c>
      <c r="AH47" s="1">
        <f>'2. WB and IMF ext debt pay data'!AG127</f>
        <v>3.8064760275697863E-2</v>
      </c>
      <c r="AI47" s="1">
        <f>'2. WB and IMF ext debt pay data'!AH127</f>
        <v>6.7447191367338635E-2</v>
      </c>
      <c r="AJ47" s="1">
        <f>'2. WB and IMF ext debt pay data'!AI127</f>
        <v>6.5606273027080136E-2</v>
      </c>
      <c r="AK47" s="1">
        <f>'2. WB and IMF ext debt pay data'!AJ127</f>
        <v>8.852889159697773E-2</v>
      </c>
      <c r="AL47" s="1">
        <f>'2. WB and IMF ext debt pay data'!AK127</f>
        <v>9.3637742284715608E-2</v>
      </c>
      <c r="AM47" s="1">
        <f>'2. WB and IMF ext debt pay data'!AL127</f>
        <v>0.11282752867531866</v>
      </c>
      <c r="AN47" s="1">
        <f>'2. WB and IMF ext debt pay data'!AM127</f>
        <v>0.10838075091476133</v>
      </c>
      <c r="AO47" s="1">
        <f>'2. WB and IMF ext debt pay data'!AN127</f>
        <v>0.12951849706455754</v>
      </c>
      <c r="AP47" s="1">
        <f>'2. WB and IMF ext debt pay data'!AO127</f>
        <v>0.15527130495138397</v>
      </c>
      <c r="AQ47" s="1">
        <f>'2. WB and IMF ext debt pay data'!AP127</f>
        <v>0.18531480132546105</v>
      </c>
      <c r="AR47" s="1">
        <f>'2. WB and IMF ext debt pay data'!AQ127</f>
        <v>0.17786517317069858</v>
      </c>
      <c r="AS47" s="1">
        <f>'2. WB and IMF ext debt pay data'!AR127</f>
        <v>0.1835601314617854</v>
      </c>
      <c r="AT47" s="1">
        <f>'2. WB and IMF ext debt pay data'!AS127</f>
        <v>0.19682165635988866</v>
      </c>
      <c r="AU47" s="1">
        <f>'2. WB and IMF ext debt pay data'!AT127</f>
        <v>0.11870192142116591</v>
      </c>
      <c r="AV47" s="1">
        <f>'2. WB and IMF ext debt pay data'!AU127</f>
        <v>0.1253604355182534</v>
      </c>
      <c r="AW47" s="1">
        <f>'2. WB and IMF ext debt pay data'!AV127</f>
        <v>6.9000000000000006E-2</v>
      </c>
      <c r="AX47" s="1">
        <f>'2. WB and IMF ext debt pay data'!AW127</f>
        <v>0.14499999999999999</v>
      </c>
      <c r="AY47" s="1">
        <f>'2. WB and IMF ext debt pay data'!AX127</f>
        <v>0.14499999999999999</v>
      </c>
      <c r="AZ47" s="1">
        <f>'2. WB and IMF ext debt pay data'!AY127</f>
        <v>0.1</v>
      </c>
      <c r="BA47" s="1">
        <f>'2. WB and IMF ext debt pay data'!AZ127</f>
        <v>0.105</v>
      </c>
      <c r="BB47" s="1">
        <f>'2. WB and IMF ext debt pay data'!BA127</f>
        <v>0.09</v>
      </c>
      <c r="BC47" s="1"/>
      <c r="BD47" s="1"/>
      <c r="BE47" s="1"/>
      <c r="BF47" s="1"/>
      <c r="BG47" s="1"/>
      <c r="BH47" s="1">
        <f t="shared" si="12"/>
        <v>0.15094630275103613</v>
      </c>
      <c r="BI47" s="1">
        <f t="shared" si="10"/>
        <v>0.14521821965529866</v>
      </c>
      <c r="BJ47" s="1">
        <f t="shared" si="11"/>
        <v>0.12109010887956334</v>
      </c>
    </row>
    <row r="48" spans="1:62" x14ac:dyDescent="0.25">
      <c r="A48" t="s">
        <v>79</v>
      </c>
      <c r="B48" t="s">
        <v>248</v>
      </c>
      <c r="C48" t="s">
        <v>244</v>
      </c>
      <c r="D48" s="1">
        <f>'2. WB and IMF ext debt pay data'!C130</f>
        <v>9.0606580813507295E-2</v>
      </c>
      <c r="E48" s="1">
        <f>'2. WB and IMF ext debt pay data'!D130</f>
        <v>7.7910887528005984E-2</v>
      </c>
      <c r="F48" s="1">
        <f>'2. WB and IMF ext debt pay data'!E130</f>
        <v>0.10782455344160866</v>
      </c>
      <c r="G48" s="1">
        <f>'2. WB and IMF ext debt pay data'!F130</f>
        <v>0.12639963056696796</v>
      </c>
      <c r="H48" s="1">
        <f>'2. WB and IMF ext debt pay data'!G130</f>
        <v>0.16283551943573668</v>
      </c>
      <c r="I48" s="1">
        <f>'2. WB and IMF ext debt pay data'!H130</f>
        <v>0.20089305404530744</v>
      </c>
      <c r="J48" s="1">
        <f>'2. WB and IMF ext debt pay data'!I130</f>
        <v>0.18690240715307582</v>
      </c>
      <c r="K48" s="1">
        <f>'2. WB and IMF ext debt pay data'!J130</f>
        <v>0.20479253416927901</v>
      </c>
      <c r="L48" s="1">
        <f>'2. WB and IMF ext debt pay data'!K130</f>
        <v>0.21416868219633944</v>
      </c>
      <c r="M48" s="1">
        <f>'2. WB and IMF ext debt pay data'!L130</f>
        <v>0.20734291615925057</v>
      </c>
      <c r="N48" s="1">
        <f>'2. WB and IMF ext debt pay data'!M130</f>
        <v>0.21944564171270717</v>
      </c>
      <c r="O48" s="1">
        <f>'2. WB and IMF ext debt pay data'!N130</f>
        <v>0.20951168346666665</v>
      </c>
      <c r="P48" s="1">
        <f>'2. WB and IMF ext debt pay data'!O130</f>
        <v>0.14414614766138234</v>
      </c>
      <c r="Q48" s="1">
        <f>'2. WB and IMF ext debt pay data'!P130</f>
        <v>0.12033811750384267</v>
      </c>
      <c r="R48" s="1">
        <f>'2. WB and IMF ext debt pay data'!Q130</f>
        <v>0.13593392994744699</v>
      </c>
      <c r="S48" s="1">
        <f>'2. WB and IMF ext debt pay data'!R130</f>
        <v>8.2012323615724789E-2</v>
      </c>
      <c r="T48" s="1">
        <f>'2. WB and IMF ext debt pay data'!S130</f>
        <v>5.2362120851602537E-2</v>
      </c>
      <c r="U48" s="1">
        <f>'2. WB and IMF ext debt pay data'!T130</f>
        <v>3.4660520209101847E-2</v>
      </c>
      <c r="V48" s="1">
        <f>'2. WB and IMF ext debt pay data'!U130</f>
        <v>3.6651690122966291E-2</v>
      </c>
      <c r="W48" s="1">
        <f>'2. WB and IMF ext debt pay data'!V130</f>
        <v>5.3685637551752867E-2</v>
      </c>
      <c r="X48" s="1">
        <f>'2. WB and IMF ext debt pay data'!W130</f>
        <v>6.1976177043302084E-2</v>
      </c>
      <c r="Y48" s="1">
        <f>'2. WB and IMF ext debt pay data'!X130</f>
        <v>4.3818440654444693E-2</v>
      </c>
      <c r="Z48" s="1">
        <f>'2. WB and IMF ext debt pay data'!Y130</f>
        <v>3.7494394861985525E-2</v>
      </c>
      <c r="AA48" s="1">
        <f>'2. WB and IMF ext debt pay data'!Z130</f>
        <v>2.9642555069287833E-2</v>
      </c>
      <c r="AB48" s="1">
        <f>'2. WB and IMF ext debt pay data'!AA130</f>
        <v>1.6945876640773735E-2</v>
      </c>
      <c r="AC48" s="1">
        <f>'2. WB and IMF ext debt pay data'!AB130</f>
        <v>1.9250674135641074E-2</v>
      </c>
      <c r="AD48" s="1">
        <f>'2. WB and IMF ext debt pay data'!AC130</f>
        <v>1.6941554342836111E-2</v>
      </c>
      <c r="AE48" s="1">
        <f>'2. WB and IMF ext debt pay data'!AD130</f>
        <v>3.1507052618375324E-2</v>
      </c>
      <c r="AF48" s="1">
        <f>'2. WB and IMF ext debt pay data'!AE130</f>
        <v>2.6761068813689462E-2</v>
      </c>
      <c r="AG48" s="1">
        <f>'2. WB and IMF ext debt pay data'!AF130</f>
        <v>3.7052873361120071E-2</v>
      </c>
      <c r="AH48" s="1">
        <f>'2. WB and IMF ext debt pay data'!AG130</f>
        <v>2.9947102794219072E-2</v>
      </c>
      <c r="AI48" s="1">
        <f>'2. WB and IMF ext debt pay data'!AH130</f>
        <v>0.18070023411208003</v>
      </c>
      <c r="AJ48" s="1">
        <f>'2. WB and IMF ext debt pay data'!AI130</f>
        <v>3.6886976927592012E-2</v>
      </c>
      <c r="AK48" s="1">
        <f>'2. WB and IMF ext debt pay data'!AJ130</f>
        <v>3.8774960622170992E-2</v>
      </c>
      <c r="AL48" s="1">
        <f>'2. WB and IMF ext debt pay data'!AK130</f>
        <v>3.9000205888408475E-2</v>
      </c>
      <c r="AM48" s="1">
        <f>'2. WB and IMF ext debt pay data'!AL130</f>
        <v>0.25207159477088492</v>
      </c>
      <c r="AN48" s="1">
        <f>'2. WB and IMF ext debt pay data'!AM130</f>
        <v>5.4853207767402622E-2</v>
      </c>
      <c r="AO48" s="1">
        <f>'2. WB and IMF ext debt pay data'!AN130</f>
        <v>4.1053830049284673E-2</v>
      </c>
      <c r="AP48" s="1">
        <f>'2. WB and IMF ext debt pay data'!AO130</f>
        <v>4.2466811525816654E-2</v>
      </c>
      <c r="AQ48" s="1">
        <f>'2. WB and IMF ext debt pay data'!AP130</f>
        <v>0.12782300440576985</v>
      </c>
      <c r="AR48" s="1">
        <f>'2. WB and IMF ext debt pay data'!AQ130</f>
        <v>0.24846139664595454</v>
      </c>
      <c r="AS48" s="1">
        <f>'2. WB and IMF ext debt pay data'!AR130</f>
        <v>2.6954452882414392E-2</v>
      </c>
      <c r="AT48" s="1">
        <f>'2. WB and IMF ext debt pay data'!AS130</f>
        <v>9.8744857926710033E-2</v>
      </c>
      <c r="AU48" s="1">
        <f>'2. WB and IMF ext debt pay data'!AT130</f>
        <v>0.11825443516375347</v>
      </c>
      <c r="AV48" s="1">
        <f>'2. WB and IMF ext debt pay data'!AU130</f>
        <v>0.10483419403528191</v>
      </c>
      <c r="AW48" s="1">
        <f>'2. WB and IMF ext debt pay data'!AV130</f>
        <v>8.6021505376344093E-2</v>
      </c>
      <c r="AX48" s="1">
        <f>'2. WB and IMF ext debt pay data'!AW130</f>
        <v>9.1575091575091569E-2</v>
      </c>
      <c r="AY48" s="1">
        <f>'2. WB and IMF ext debt pay data'!AX130</f>
        <v>8.8235294117647065E-2</v>
      </c>
      <c r="AZ48" s="1">
        <f>'2. WB and IMF ext debt pay data'!AY130</f>
        <v>8.3941605839416053E-2</v>
      </c>
      <c r="BA48" s="1">
        <f>'2. WB and IMF ext debt pay data'!AZ130</f>
        <v>7.636363636363637E-2</v>
      </c>
      <c r="BB48" s="1">
        <f>'2. WB and IMF ext debt pay data'!BA130</f>
        <v>7.6642335766423361E-2</v>
      </c>
      <c r="BC48" s="1"/>
      <c r="BD48" s="1"/>
      <c r="BE48" s="1"/>
      <c r="BF48" s="1"/>
      <c r="BG48" s="1"/>
      <c r="BH48" s="1">
        <f t="shared" si="12"/>
        <v>0.11587054949088975</v>
      </c>
      <c r="BI48" s="1">
        <f t="shared" si="10"/>
        <v>0.11387847367174309</v>
      </c>
      <c r="BJ48" s="1">
        <f t="shared" si="11"/>
        <v>9.2666521276091166E-2</v>
      </c>
    </row>
    <row r="49" spans="1:62" x14ac:dyDescent="0.25">
      <c r="A49" t="s">
        <v>80</v>
      </c>
      <c r="B49" t="s">
        <v>248</v>
      </c>
      <c r="D49" s="1">
        <f>'2. WB and IMF ext debt pay data'!C133</f>
        <v>0.41644327097630013</v>
      </c>
      <c r="E49" s="1">
        <f>'2. WB and IMF ext debt pay data'!D133</f>
        <v>0.35937870950180123</v>
      </c>
      <c r="F49" s="1">
        <f>'2. WB and IMF ext debt pay data'!E133</f>
        <v>0.35212506062066667</v>
      </c>
      <c r="G49" s="1">
        <f>'2. WB and IMF ext debt pay data'!F133</f>
        <v>0.28795675947798477</v>
      </c>
      <c r="H49" s="1">
        <f>'2. WB and IMF ext debt pay data'!G133</f>
        <v>0.34401168176997327</v>
      </c>
      <c r="I49" s="1">
        <f>'2. WB and IMF ext debt pay data'!H133</f>
        <v>0.28642258934944426</v>
      </c>
      <c r="J49" s="1">
        <f>'2. WB and IMF ext debt pay data'!I133</f>
        <v>0.17358986831468115</v>
      </c>
      <c r="K49" s="1">
        <f>'2. WB and IMF ext debt pay data'!J133</f>
        <v>8.6016152241918678E-2</v>
      </c>
      <c r="L49" s="1">
        <f>'2. WB and IMF ext debt pay data'!K133</f>
        <v>0.11818223724302174</v>
      </c>
      <c r="M49" s="1">
        <f>'2. WB and IMF ext debt pay data'!L133</f>
        <v>0.10797737251383283</v>
      </c>
      <c r="N49" s="1">
        <f>'2. WB and IMF ext debt pay data'!M133</f>
        <v>0.10998776993394212</v>
      </c>
      <c r="O49" s="1">
        <f>'2. WB and IMF ext debt pay data'!N133</f>
        <v>0.19688410918902161</v>
      </c>
      <c r="P49" s="1">
        <f>'2. WB and IMF ext debt pay data'!O133</f>
        <v>0.29709876295620258</v>
      </c>
      <c r="Q49" s="1">
        <f>'2. WB and IMF ext debt pay data'!P133</f>
        <v>9.0235168829528117E-2</v>
      </c>
      <c r="R49" s="1">
        <f>'2. WB and IMF ext debt pay data'!Q133</f>
        <v>0.22468484352626711</v>
      </c>
      <c r="S49" s="1">
        <f>'2. WB and IMF ext debt pay data'!R133</f>
        <v>0.29987535405748411</v>
      </c>
      <c r="T49" s="1">
        <f>'2. WB and IMF ext debt pay data'!S133</f>
        <v>0.25253598940309641</v>
      </c>
      <c r="U49" s="1">
        <f>'2. WB and IMF ext debt pay data'!T133</f>
        <v>0.23530218869850617</v>
      </c>
      <c r="V49" s="1">
        <f>'2. WB and IMF ext debt pay data'!U133</f>
        <v>0.18271829783020596</v>
      </c>
      <c r="W49" s="1">
        <f>'2. WB and IMF ext debt pay data'!V133</f>
        <v>0.38995275467784662</v>
      </c>
      <c r="X49" s="1">
        <f>'2. WB and IMF ext debt pay data'!W133</f>
        <v>0.19265665714628005</v>
      </c>
      <c r="Y49" s="1">
        <f>'2. WB and IMF ext debt pay data'!X133</f>
        <v>0.27746265370574624</v>
      </c>
      <c r="Z49" s="1">
        <f>'2. WB and IMF ext debt pay data'!Y133</f>
        <v>0.25303442003486576</v>
      </c>
      <c r="AA49" s="1">
        <f>'2. WB and IMF ext debt pay data'!Z133</f>
        <v>0.19672746489966103</v>
      </c>
      <c r="AB49" s="1">
        <f>'2. WB and IMF ext debt pay data'!AA133</f>
        <v>0.11022362803352338</v>
      </c>
      <c r="AC49" s="1">
        <f>'2. WB and IMF ext debt pay data'!AB133</f>
        <v>7.1995545302674935E-2</v>
      </c>
      <c r="AD49" s="1">
        <f>'2. WB and IMF ext debt pay data'!AC133</f>
        <v>5.780092668052178E-2</v>
      </c>
      <c r="AE49" s="1">
        <f>'2. WB and IMF ext debt pay data'!AD133</f>
        <v>0.25257555319650071</v>
      </c>
      <c r="AF49" s="1">
        <f>'2. WB and IMF ext debt pay data'!AE133</f>
        <v>0.56813884734037223</v>
      </c>
      <c r="AG49" s="1">
        <f>'2. WB and IMF ext debt pay data'!AF133</f>
        <v>0.11810860229039515</v>
      </c>
      <c r="AH49" s="1">
        <f>'2. WB and IMF ext debt pay data'!AG133</f>
        <v>0.12162044506757676</v>
      </c>
      <c r="AI49" s="1">
        <f>'2. WB and IMF ext debt pay data'!AH133</f>
        <v>9.7371885722458695E-2</v>
      </c>
      <c r="AJ49" s="1">
        <f>'2. WB and IMF ext debt pay data'!AI133</f>
        <v>8.1748791741651339E-2</v>
      </c>
      <c r="AK49" s="1">
        <f>'2. WB and IMF ext debt pay data'!AJ133</f>
        <v>0.20804492255092849</v>
      </c>
      <c r="AL49" s="1">
        <f>'2. WB and IMF ext debt pay data'!AK133</f>
        <v>9.5750757018794999E-2</v>
      </c>
      <c r="AM49" s="1">
        <f>'2. WB and IMF ext debt pay data'!AL133</f>
        <v>0.15392071236623858</v>
      </c>
      <c r="AN49" s="1">
        <f>'2. WB and IMF ext debt pay data'!AM133</f>
        <v>0.15270070672425187</v>
      </c>
      <c r="AO49" s="1">
        <f>'2. WB and IMF ext debt pay data'!AN133</f>
        <v>0.25294400936476263</v>
      </c>
      <c r="AP49" s="1">
        <f>'2. WB and IMF ext debt pay data'!AO133</f>
        <v>0.25164366202584804</v>
      </c>
      <c r="AQ49" s="1">
        <f>'2. WB and IMF ext debt pay data'!AP133</f>
        <v>0.20813365969307077</v>
      </c>
      <c r="AR49" s="1">
        <f>'2. WB and IMF ext debt pay data'!AQ133</f>
        <v>0.52537009051927153</v>
      </c>
      <c r="AS49" s="1">
        <f>'2. WB and IMF ext debt pay data'!AR133</f>
        <v>0.38560299662508524</v>
      </c>
      <c r="AT49" s="1">
        <f>'2. WB and IMF ext debt pay data'!AS133</f>
        <v>0.14864022858701431</v>
      </c>
      <c r="AU49" s="1">
        <f>'2. WB and IMF ext debt pay data'!AT133</f>
        <v>0.33011405992446113</v>
      </c>
      <c r="AV49" s="1">
        <f>'2. WB and IMF ext debt pay data'!AU133</f>
        <v>0.25583755784299073</v>
      </c>
      <c r="AW49" s="1">
        <f>'2. WB and IMF ext debt pay data'!AV133</f>
        <v>0.44571428571428573</v>
      </c>
      <c r="AX49" s="1">
        <f>'2. WB and IMF ext debt pay data'!AW133</f>
        <v>0.24277456647398843</v>
      </c>
      <c r="AY49" s="1">
        <f>'2. WB and IMF ext debt pay data'!AX133</f>
        <v>0.23976608187134499</v>
      </c>
      <c r="AZ49" s="1">
        <f>'2. WB and IMF ext debt pay data'!AY133</f>
        <v>0.22352941176470587</v>
      </c>
      <c r="BA49" s="1">
        <f>'2. WB and IMF ext debt pay data'!AZ133</f>
        <v>0.36470588235294121</v>
      </c>
      <c r="BB49" s="1">
        <f>'2. WB and IMF ext debt pay data'!BA133</f>
        <v>0.35294117647058826</v>
      </c>
      <c r="BC49" s="1"/>
      <c r="BD49" s="1"/>
      <c r="BE49" s="1"/>
      <c r="BF49" s="1"/>
      <c r="BG49" s="1"/>
      <c r="BH49" s="1">
        <f t="shared" si="12"/>
        <v>0.32848755412945418</v>
      </c>
      <c r="BI49" s="1">
        <f t="shared" si="10"/>
        <v>0.34854653653551809</v>
      </c>
      <c r="BJ49" s="1">
        <f t="shared" si="11"/>
        <v>0.29602312297565248</v>
      </c>
    </row>
    <row r="50" spans="1:62" x14ac:dyDescent="0.25">
      <c r="A50" t="s">
        <v>83</v>
      </c>
      <c r="B50" t="s">
        <v>247</v>
      </c>
      <c r="D50" s="1">
        <f>'2. WB and IMF ext debt pay data'!C136</f>
        <v>2.2597614594792811E-2</v>
      </c>
      <c r="E50" s="1">
        <f>'2. WB and IMF ext debt pay data'!D136</f>
        <v>6.4053542145593875E-2</v>
      </c>
      <c r="F50" s="1">
        <f>'2. WB and IMF ext debt pay data'!E136</f>
        <v>0.29258738777168392</v>
      </c>
      <c r="G50" s="1">
        <f>'2. WB and IMF ext debt pay data'!F136</f>
        <v>0.24097050505050505</v>
      </c>
      <c r="H50" s="1">
        <f>'2. WB and IMF ext debt pay data'!G136</f>
        <v>0.26270539562289563</v>
      </c>
      <c r="I50" s="1">
        <f>'2. WB and IMF ext debt pay data'!H136</f>
        <v>0.13976263024435226</v>
      </c>
      <c r="J50" s="1">
        <f>'2. WB and IMF ext debt pay data'!I136</f>
        <v>0.866020218676123</v>
      </c>
      <c r="K50" s="1">
        <f>'2. WB and IMF ext debt pay data'!J136</f>
        <v>0.52656536375661367</v>
      </c>
      <c r="L50" s="1">
        <f>'2. WB and IMF ext debt pay data'!K136</f>
        <v>0.4070624292497626</v>
      </c>
      <c r="M50" s="1">
        <f>'2. WB and IMF ext debt pay data'!L136</f>
        <v>0.41506344914947518</v>
      </c>
      <c r="N50" s="1">
        <f>'2. WB and IMF ext debt pay data'!M136</f>
        <v>0.56972578671598095</v>
      </c>
      <c r="O50" s="1">
        <f>'2. WB and IMF ext debt pay data'!N136</f>
        <v>0.43898494005847949</v>
      </c>
      <c r="P50" s="1">
        <f>'2. WB and IMF ext debt pay data'!O136</f>
        <v>0.389618659891599</v>
      </c>
      <c r="Q50" s="1">
        <f>'2. WB and IMF ext debt pay data'!P136</f>
        <v>0.34164089850670715</v>
      </c>
      <c r="R50" s="1">
        <f>'2. WB and IMF ext debt pay data'!Q136</f>
        <v>0.37663411621966791</v>
      </c>
      <c r="S50" s="1">
        <f>'2. WB and IMF ext debt pay data'!R136</f>
        <v>0.33154916024935821</v>
      </c>
      <c r="T50" s="1">
        <f>'2. WB and IMF ext debt pay data'!S136</f>
        <v>0.31492656597588109</v>
      </c>
      <c r="U50" s="1">
        <f>'2. WB and IMF ext debt pay data'!T136</f>
        <v>0.2892503323160393</v>
      </c>
      <c r="V50" s="1">
        <f>'2. WB and IMF ext debt pay data'!U136</f>
        <v>0.27443681532870839</v>
      </c>
      <c r="W50" s="1">
        <f>'2. WB and IMF ext debt pay data'!V136</f>
        <v>0.21843194015444017</v>
      </c>
      <c r="X50" s="1">
        <f>'2. WB and IMF ext debt pay data'!W136</f>
        <v>0.21600492900989052</v>
      </c>
      <c r="Y50" s="1">
        <f>'2. WB and IMF ext debt pay data'!X136</f>
        <v>0.1886365528476501</v>
      </c>
      <c r="Z50" s="1">
        <f>'2. WB and IMF ext debt pay data'!Y136</f>
        <v>0.18851193405816341</v>
      </c>
      <c r="AA50" s="1">
        <f>'2. WB and IMF ext debt pay data'!Z136</f>
        <v>0.31497377736617194</v>
      </c>
      <c r="AB50" s="1">
        <f>'2. WB and IMF ext debt pay data'!AA136</f>
        <v>0.36144320970020721</v>
      </c>
      <c r="AC50" s="1">
        <f>'2. WB and IMF ext debt pay data'!AB136</f>
        <v>0.28036186183573081</v>
      </c>
      <c r="AD50" s="1">
        <f>'2. WB and IMF ext debt pay data'!AC136</f>
        <v>0.257209929594298</v>
      </c>
      <c r="AE50" s="1">
        <f>'2. WB and IMF ext debt pay data'!AD136</f>
        <v>0.22443450960197053</v>
      </c>
      <c r="AF50" s="1">
        <f>'2. WB and IMF ext debt pay data'!AE136</f>
        <v>9.316257107473995E-2</v>
      </c>
      <c r="AG50" s="1">
        <f>'2. WB and IMF ext debt pay data'!AF136</f>
        <v>0.10416655612064896</v>
      </c>
      <c r="AH50" s="1">
        <f>'2. WB and IMF ext debt pay data'!AG136</f>
        <v>0.13703475902876741</v>
      </c>
      <c r="AI50" s="1">
        <f>'2. WB and IMF ext debt pay data'!AH136</f>
        <v>0.14233780872262766</v>
      </c>
      <c r="AJ50" s="1">
        <f>'2. WB and IMF ext debt pay data'!AI136</f>
        <v>0.116585795839158</v>
      </c>
      <c r="AK50" s="1">
        <f>'2. WB and IMF ext debt pay data'!AJ136</f>
        <v>0.18287416701018419</v>
      </c>
      <c r="AL50" s="1">
        <f>'2. WB and IMF ext debt pay data'!AK136</f>
        <v>0.26210401906083081</v>
      </c>
      <c r="AM50" s="1">
        <f>'2. WB and IMF ext debt pay data'!AL136</f>
        <v>0.21128071430260176</v>
      </c>
      <c r="AN50" s="1">
        <f>'2. WB and IMF ext debt pay data'!AM136</f>
        <v>0.2252874692925543</v>
      </c>
      <c r="AO50" s="1">
        <f>'2. WB and IMF ext debt pay data'!AN136</f>
        <v>0.14917157500233624</v>
      </c>
      <c r="AP50" s="1">
        <f>'2. WB and IMF ext debt pay data'!AO136</f>
        <v>0.19429388339721124</v>
      </c>
      <c r="AQ50" s="1">
        <f>'2. WB and IMF ext debt pay data'!AP136</f>
        <v>0.12195602520938616</v>
      </c>
      <c r="AR50" s="1">
        <f>'2. WB and IMF ext debt pay data'!AQ136</f>
        <v>9.709698866783241E-2</v>
      </c>
      <c r="AS50" s="1">
        <f>'2. WB and IMF ext debt pay data'!AR136</f>
        <v>0.12402028916035934</v>
      </c>
      <c r="AT50" s="1">
        <f>'2. WB and IMF ext debt pay data'!AS136</f>
        <v>9.8257460221456885E-2</v>
      </c>
      <c r="AU50" s="1">
        <f>'2. WB and IMF ext debt pay data'!AT136</f>
        <v>0.10458220493133849</v>
      </c>
      <c r="AV50" s="1">
        <f>'2. WB and IMF ext debt pay data'!AU136</f>
        <v>0.11334196956627739</v>
      </c>
      <c r="AW50" s="1">
        <f>'2. WB and IMF ext debt pay data'!AV136</f>
        <v>0.20799999999999999</v>
      </c>
      <c r="AX50" s="1">
        <f>'2. WB and IMF ext debt pay data'!AW136</f>
        <v>0.29899999999999999</v>
      </c>
      <c r="AY50" s="1">
        <f>'2. WB and IMF ext debt pay data'!AX136</f>
        <v>0.26900000000000002</v>
      </c>
      <c r="AZ50" s="1">
        <f>'2. WB and IMF ext debt pay data'!AY136</f>
        <v>0.25900000000000001</v>
      </c>
      <c r="BA50" s="1">
        <f>'2. WB and IMF ext debt pay data'!AZ136</f>
        <v>0.26200000000000001</v>
      </c>
      <c r="BB50" s="1">
        <f>'2. WB and IMF ext debt pay data'!BA136</f>
        <v>0.215</v>
      </c>
      <c r="BC50" s="1"/>
      <c r="BD50" s="1"/>
      <c r="BE50" s="1"/>
      <c r="BF50" s="1"/>
      <c r="BG50" s="1"/>
      <c r="BH50" s="1">
        <f t="shared" si="12"/>
        <v>0.12389356253666438</v>
      </c>
      <c r="BI50" s="1">
        <f t="shared" si="10"/>
        <v>0.12421648542454407</v>
      </c>
      <c r="BJ50" s="1">
        <f t="shared" si="11"/>
        <v>0.22233549239156933</v>
      </c>
    </row>
    <row r="51" spans="1:62" x14ac:dyDescent="0.25">
      <c r="A51" t="s">
        <v>84</v>
      </c>
      <c r="B51" t="s">
        <v>248</v>
      </c>
      <c r="D51" s="1"/>
      <c r="E51" s="1"/>
      <c r="F51" s="1"/>
      <c r="G51" s="1"/>
      <c r="H51" s="1"/>
      <c r="I51" s="1"/>
      <c r="J51" s="1"/>
      <c r="K51" s="1"/>
      <c r="L51" s="1"/>
      <c r="M51" s="1"/>
      <c r="N51" s="1"/>
      <c r="O51" s="1"/>
      <c r="P51" s="1"/>
      <c r="Q51" s="1"/>
      <c r="R51" s="1">
        <f>'2. WB and IMF ext debt pay data'!Q139</f>
        <v>6.1669523819423512E-2</v>
      </c>
      <c r="S51" s="1">
        <f>'2. WB and IMF ext debt pay data'!R139</f>
        <v>9.4937721371273459E-2</v>
      </c>
      <c r="T51" s="1">
        <f>'2. WB and IMF ext debt pay data'!S139</f>
        <v>3.0436456868196887E-2</v>
      </c>
      <c r="U51" s="1">
        <f>'2. WB and IMF ext debt pay data'!T139</f>
        <v>8.5744059772449754E-2</v>
      </c>
      <c r="V51" s="1">
        <f>'2. WB and IMF ext debt pay data'!U139</f>
        <v>0.38327966420820836</v>
      </c>
      <c r="W51" s="1">
        <f>'2. WB and IMF ext debt pay data'!V139</f>
        <v>0.26259531975338135</v>
      </c>
      <c r="X51" s="1">
        <f>'2. WB and IMF ext debt pay data'!W139</f>
        <v>0.25741657088839315</v>
      </c>
      <c r="Y51" s="1">
        <f>'2. WB and IMF ext debt pay data'!X139</f>
        <v>0.13778806867320387</v>
      </c>
      <c r="Z51" s="1">
        <f>'2. WB and IMF ext debt pay data'!Y139</f>
        <v>0.19147733642098369</v>
      </c>
      <c r="AA51" s="1">
        <f>'2. WB and IMF ext debt pay data'!Z139</f>
        <v>0.23175863422251977</v>
      </c>
      <c r="AB51" s="1">
        <f>'2. WB and IMF ext debt pay data'!AA139</f>
        <v>0.18795073774472834</v>
      </c>
      <c r="AC51" s="1">
        <f>'2. WB and IMF ext debt pay data'!AB139</f>
        <v>0.10611296437469413</v>
      </c>
      <c r="AD51" s="1">
        <f>'2. WB and IMF ext debt pay data'!AC139</f>
        <v>0.12126371043985838</v>
      </c>
      <c r="AE51" s="1">
        <f>'2. WB and IMF ext debt pay data'!AD139</f>
        <v>5.3593145697940832E-2</v>
      </c>
      <c r="AF51" s="1">
        <f>'2. WB and IMF ext debt pay data'!AE139</f>
        <v>5.1543268827640085E-2</v>
      </c>
      <c r="AG51" s="1">
        <f>'2. WB and IMF ext debt pay data'!AF139</f>
        <v>7.9817340085190286E-2</v>
      </c>
      <c r="AH51" s="1">
        <f>'2. WB and IMF ext debt pay data'!AG139</f>
        <v>8.7796297622630748E-2</v>
      </c>
      <c r="AI51" s="1">
        <f>'2. WB and IMF ext debt pay data'!AH139</f>
        <v>0.17641711425582876</v>
      </c>
      <c r="AJ51" s="1">
        <f>'2. WB and IMF ext debt pay data'!AI139</f>
        <v>9.8596735225134846E-2</v>
      </c>
      <c r="AK51" s="1">
        <f>'2. WB and IMF ext debt pay data'!AJ139</f>
        <v>0.16791977208941891</v>
      </c>
      <c r="AL51" s="1">
        <f>'2. WB and IMF ext debt pay data'!AK139</f>
        <v>0.13242758473842986</v>
      </c>
      <c r="AM51" s="1">
        <f>'2. WB and IMF ext debt pay data'!AL139</f>
        <v>0.17176859991918458</v>
      </c>
      <c r="AN51" s="1">
        <f>'2. WB and IMF ext debt pay data'!AM139</f>
        <v>0.10419354982464928</v>
      </c>
      <c r="AO51" s="1">
        <f>'2. WB and IMF ext debt pay data'!AN139</f>
        <v>0.14156557147161936</v>
      </c>
      <c r="AP51" s="1">
        <f>'2. WB and IMF ext debt pay data'!AO139</f>
        <v>0.11358593362689226</v>
      </c>
      <c r="AQ51" s="1">
        <f>'2. WB and IMF ext debt pay data'!AP139</f>
        <v>0.11889878113607778</v>
      </c>
      <c r="AR51" s="1">
        <f>'2. WB and IMF ext debt pay data'!AQ139</f>
        <v>0.23496676270863398</v>
      </c>
      <c r="AS51" s="1">
        <f>'2. WB and IMF ext debt pay data'!AR139</f>
        <v>0.2506540364550025</v>
      </c>
      <c r="AT51" s="1">
        <f>'2. WB and IMF ext debt pay data'!AS139</f>
        <v>8.092308831648147E-2</v>
      </c>
      <c r="AU51" s="1">
        <f>'2. WB and IMF ext debt pay data'!AT139</f>
        <v>9.1162971217347233E-2</v>
      </c>
      <c r="AV51" s="1">
        <f>'2. WB and IMF ext debt pay data'!AU139</f>
        <v>9.6826817425001724E-2</v>
      </c>
      <c r="AW51" s="1">
        <f>'2. WB and IMF ext debt pay data'!AV139</f>
        <v>7.4626865671641784E-2</v>
      </c>
      <c r="AX51" s="1">
        <f>'2. WB and IMF ext debt pay data'!AW139</f>
        <v>0.10984848484848485</v>
      </c>
      <c r="AY51" s="1">
        <f>'2. WB and IMF ext debt pay data'!AX139</f>
        <v>6.106870229007634E-2</v>
      </c>
      <c r="AZ51" s="1">
        <f>'2. WB and IMF ext debt pay data'!AY139</f>
        <v>6.1302681992337162E-2</v>
      </c>
      <c r="BA51" s="1">
        <f>'2. WB and IMF ext debt pay data'!AZ139</f>
        <v>5.3846153846153842E-2</v>
      </c>
      <c r="BB51" s="1">
        <f>'2. WB and IMF ext debt pay data'!BA139</f>
        <v>5.0193050193050197E-2</v>
      </c>
      <c r="BC51" s="1"/>
      <c r="BD51" s="1"/>
      <c r="BE51" s="1"/>
      <c r="BF51" s="1"/>
      <c r="BG51" s="1"/>
      <c r="BH51" s="1">
        <f t="shared" si="12"/>
        <v>0.13543704613288379</v>
      </c>
      <c r="BI51" s="1">
        <f t="shared" si="10"/>
        <v>0.13819342363235146</v>
      </c>
      <c r="BJ51" s="1">
        <f t="shared" si="11"/>
        <v>8.5592717558801171E-2</v>
      </c>
    </row>
    <row r="52" spans="1:62" x14ac:dyDescent="0.25">
      <c r="A52" t="s">
        <v>85</v>
      </c>
      <c r="B52" t="s">
        <v>249</v>
      </c>
      <c r="D52" s="1">
        <f>'2. WB and IMF ext debt pay data'!C142</f>
        <v>0.13120946332538724</v>
      </c>
      <c r="E52" s="1">
        <f>'2. WB and IMF ext debt pay data'!D142</f>
        <v>6.9870995025517926E-2</v>
      </c>
      <c r="F52" s="1">
        <f>'2. WB and IMF ext debt pay data'!E142</f>
        <v>4.0985919670782661E-2</v>
      </c>
      <c r="G52" s="1">
        <f>'2. WB and IMF ext debt pay data'!F142</f>
        <v>0.11274858535748651</v>
      </c>
      <c r="H52" s="1">
        <f>'2. WB and IMF ext debt pay data'!G142</f>
        <v>0.17555634016952879</v>
      </c>
      <c r="I52" s="1">
        <f>'2. WB and IMF ext debt pay data'!H142</f>
        <v>0.18159283947003579</v>
      </c>
      <c r="J52" s="1">
        <f>'2. WB and IMF ext debt pay data'!I142</f>
        <v>0.22590413492461384</v>
      </c>
      <c r="K52" s="1">
        <f>'2. WB and IMF ext debt pay data'!J142</f>
        <v>0.48543789025567285</v>
      </c>
      <c r="L52" s="1">
        <f>'2. WB and IMF ext debt pay data'!K142</f>
        <v>0.6314020701871752</v>
      </c>
      <c r="M52" s="1">
        <f>'2. WB and IMF ext debt pay data'!L142</f>
        <v>0.49092929614141795</v>
      </c>
      <c r="N52" s="1">
        <f>'2. WB and IMF ext debt pay data'!M142</f>
        <v>0.46698714635815508</v>
      </c>
      <c r="O52" s="1">
        <f>'2. WB and IMF ext debt pay data'!N142</f>
        <v>0.27440575327205474</v>
      </c>
      <c r="P52" s="1">
        <f>'2. WB and IMF ext debt pay data'!O142</f>
        <v>0.35047425487657985</v>
      </c>
      <c r="Q52" s="1">
        <f>'2. WB and IMF ext debt pay data'!P142</f>
        <v>0.28595086633414601</v>
      </c>
      <c r="R52" s="1">
        <f>'2. WB and IMF ext debt pay data'!Q142</f>
        <v>0.32476035231790895</v>
      </c>
      <c r="S52" s="1">
        <f>'2. WB and IMF ext debt pay data'!R142</f>
        <v>0.28003795482546595</v>
      </c>
      <c r="T52" s="1">
        <f>'2. WB and IMF ext debt pay data'!S142</f>
        <v>0.38686716429438356</v>
      </c>
      <c r="U52" s="1">
        <f>'2. WB and IMF ext debt pay data'!T142</f>
        <v>0.51496157360445394</v>
      </c>
      <c r="V52" s="1">
        <f>'2. WB and IMF ext debt pay data'!U142</f>
        <v>0.43524521345623535</v>
      </c>
      <c r="W52" s="1">
        <f>'2. WB and IMF ext debt pay data'!V142</f>
        <v>0.4499481593098571</v>
      </c>
      <c r="X52" s="1">
        <f>'2. WB and IMF ext debt pay data'!W142</f>
        <v>0.42144992124711556</v>
      </c>
      <c r="Y52" s="1">
        <f>'2. WB and IMF ext debt pay data'!X142</f>
        <v>0.20586821313153747</v>
      </c>
      <c r="Z52" s="1">
        <f>'2. WB and IMF ext debt pay data'!Y142</f>
        <v>0.15537812876463389</v>
      </c>
      <c r="AA52" s="1">
        <f>'2. WB and IMF ext debt pay data'!Z142</f>
        <v>0.12037635711797721</v>
      </c>
      <c r="AB52" s="1">
        <f>'2. WB and IMF ext debt pay data'!AA142</f>
        <v>0.10111125470130658</v>
      </c>
      <c r="AC52" s="1">
        <f>'2. WB and IMF ext debt pay data'!AB142</f>
        <v>0.10776951285081998</v>
      </c>
      <c r="AD52" s="1">
        <f>'2. WB and IMF ext debt pay data'!AC142</f>
        <v>7.4589233754492335E-2</v>
      </c>
      <c r="AE52" s="1">
        <f>'2. WB and IMF ext debt pay data'!AD142</f>
        <v>4.7078430661717165E-2</v>
      </c>
      <c r="AF52" s="1">
        <f>'2. WB and IMF ext debt pay data'!AE142</f>
        <v>4.4677996373434288E-2</v>
      </c>
      <c r="AG52" s="1">
        <f>'2. WB and IMF ext debt pay data'!AF142</f>
        <v>5.2165667633588791E-2</v>
      </c>
      <c r="AH52" s="1">
        <f>'2. WB and IMF ext debt pay data'!AG142</f>
        <v>5.0004443864370668E-2</v>
      </c>
      <c r="AI52" s="1">
        <f>'2. WB and IMF ext debt pay data'!AH142</f>
        <v>4.2841022916844197E-2</v>
      </c>
      <c r="AJ52" s="1">
        <f>'2. WB and IMF ext debt pay data'!AI142</f>
        <v>5.951306452398001E-2</v>
      </c>
      <c r="AK52" s="1">
        <f>'2. WB and IMF ext debt pay data'!AJ142</f>
        <v>7.5793770736615973E-2</v>
      </c>
      <c r="AL52" s="1">
        <f>'2. WB and IMF ext debt pay data'!AK142</f>
        <v>0.10411478195512147</v>
      </c>
      <c r="AM52" s="1">
        <f>'2. WB and IMF ext debt pay data'!AL142</f>
        <v>0.13771365626212237</v>
      </c>
      <c r="AN52" s="1">
        <f>'2. WB and IMF ext debt pay data'!AM142</f>
        <v>0.21220127091819865</v>
      </c>
      <c r="AO52" s="1">
        <f>'2. WB and IMF ext debt pay data'!AN142</f>
        <v>0.22649441563130895</v>
      </c>
      <c r="AP52" s="1">
        <f>'2. WB and IMF ext debt pay data'!AO142</f>
        <v>0.26539917677929048</v>
      </c>
      <c r="AQ52" s="1">
        <f>'2. WB and IMF ext debt pay data'!AP142</f>
        <v>0.22848233082186234</v>
      </c>
      <c r="AR52" s="1">
        <f>'2. WB and IMF ext debt pay data'!AQ142</f>
        <v>0.25829267419399193</v>
      </c>
      <c r="AS52" s="1">
        <f>'2. WB and IMF ext debt pay data'!AR142</f>
        <v>0.25736663751590083</v>
      </c>
      <c r="AT52" s="1">
        <f>'2. WB and IMF ext debt pay data'!AS142</f>
        <v>0.18003589849711268</v>
      </c>
      <c r="AU52" s="1">
        <f>'2. WB and IMF ext debt pay data'!AT142</f>
        <v>5.6861002643927752E-2</v>
      </c>
      <c r="AV52" s="1">
        <f>'2. WB and IMF ext debt pay data'!AU142</f>
        <v>8.058002808813032E-2</v>
      </c>
      <c r="AW52" s="1">
        <f>'2. WB and IMF ext debt pay data'!AV142</f>
        <v>0.115</v>
      </c>
      <c r="AX52" s="1">
        <f>'2. WB and IMF ext debt pay data'!AW142</f>
        <v>9.2999999999999999E-2</v>
      </c>
      <c r="AY52" s="1">
        <f>'2. WB and IMF ext debt pay data'!AX142</f>
        <v>0.13800000000000001</v>
      </c>
      <c r="AZ52" s="1">
        <f>'2. WB and IMF ext debt pay data'!AY142</f>
        <v>0.13700000000000001</v>
      </c>
      <c r="BA52" s="1">
        <f>'2. WB and IMF ext debt pay data'!AZ142</f>
        <v>0.14199999999999999</v>
      </c>
      <c r="BB52" s="1">
        <f>'2. WB and IMF ext debt pay data'!BA142</f>
        <v>0.14799999999999999</v>
      </c>
      <c r="BC52" s="1"/>
      <c r="BD52" s="1"/>
      <c r="BE52" s="1"/>
      <c r="BF52" s="1"/>
      <c r="BG52" s="1"/>
      <c r="BH52" s="1">
        <f t="shared" si="12"/>
        <v>0.16808836739441799</v>
      </c>
      <c r="BI52" s="1">
        <f t="shared" si="10"/>
        <v>0.15802270682317726</v>
      </c>
      <c r="BJ52" s="1">
        <f t="shared" si="11"/>
        <v>0.10664500702203258</v>
      </c>
    </row>
    <row r="53" spans="1:62" x14ac:dyDescent="0.25">
      <c r="A53" t="s">
        <v>87</v>
      </c>
      <c r="B53" t="s">
        <v>248</v>
      </c>
      <c r="C53" t="s">
        <v>244</v>
      </c>
      <c r="D53" s="1">
        <f>'2. WB and IMF ext debt pay data'!C145</f>
        <v>9.254619047619049E-2</v>
      </c>
      <c r="E53" s="1">
        <f>'2. WB and IMF ext debt pay data'!D145</f>
        <v>5.1840533661740552E-2</v>
      </c>
      <c r="F53" s="1">
        <f>'2. WB and IMF ext debt pay data'!E145</f>
        <v>9.7163009523809518E-2</v>
      </c>
      <c r="G53" s="1">
        <f>'2. WB and IMF ext debt pay data'!F145</f>
        <v>0.16185401875901878</v>
      </c>
      <c r="H53" s="1">
        <f>'2. WB and IMF ext debt pay data'!G145</f>
        <v>0.16126204827136337</v>
      </c>
      <c r="I53" s="1">
        <f>'2. WB and IMF ext debt pay data'!H145</f>
        <v>0.17514527210884351</v>
      </c>
      <c r="J53" s="1">
        <f>'2. WB and IMF ext debt pay data'!I145</f>
        <v>0.16218707193515702</v>
      </c>
      <c r="K53" s="1">
        <f>'2. WB and IMF ext debt pay data'!J145</f>
        <v>0.13064820376522704</v>
      </c>
      <c r="L53" s="1">
        <f>'2. WB and IMF ext debt pay data'!K145</f>
        <v>0.14005154560129141</v>
      </c>
      <c r="M53" s="1">
        <f>'2. WB and IMF ext debt pay data'!L145</f>
        <v>7.468462814339219E-2</v>
      </c>
      <c r="N53" s="1">
        <f>'2. WB and IMF ext debt pay data'!M145</f>
        <v>6.4071412618914109E-2</v>
      </c>
      <c r="O53" s="1">
        <f>'2. WB and IMF ext debt pay data'!N145</f>
        <v>5.3519952458140951E-2</v>
      </c>
      <c r="P53" s="1">
        <f>'2. WB and IMF ext debt pay data'!O145</f>
        <v>9.7040293237829076E-2</v>
      </c>
      <c r="Q53" s="1">
        <f>'2. WB and IMF ext debt pay data'!P145</f>
        <v>0.10802121284031885</v>
      </c>
      <c r="R53" s="1">
        <f>'2. WB and IMF ext debt pay data'!Q145</f>
        <v>0.11435299555031102</v>
      </c>
      <c r="S53" s="1">
        <f>'2. WB and IMF ext debt pay data'!R145</f>
        <v>9.5876000648916951E-2</v>
      </c>
      <c r="T53" s="1">
        <f>'2. WB and IMF ext debt pay data'!S145</f>
        <v>8.8517422894311637E-2</v>
      </c>
      <c r="U53" s="1">
        <f>'2. WB and IMF ext debt pay data'!T145</f>
        <v>8.1604785256682424E-2</v>
      </c>
      <c r="V53" s="1">
        <f>'2. WB and IMF ext debt pay data'!U145</f>
        <v>9.4973682654670946E-2</v>
      </c>
      <c r="W53" s="1">
        <f>'2. WB and IMF ext debt pay data'!V145</f>
        <v>9.0739908330024724E-2</v>
      </c>
      <c r="X53" s="1">
        <f>'2. WB and IMF ext debt pay data'!W145</f>
        <v>0.11090636009202792</v>
      </c>
      <c r="Y53" s="1">
        <f>'2. WB and IMF ext debt pay data'!X145</f>
        <v>0.13091072859858213</v>
      </c>
      <c r="Z53" s="1">
        <f>'2. WB and IMF ext debt pay data'!Y145</f>
        <v>0.23193904797744788</v>
      </c>
      <c r="AA53" s="1">
        <f>'2. WB and IMF ext debt pay data'!Z145</f>
        <v>0.19806202775276596</v>
      </c>
      <c r="AB53" s="1">
        <f>'2. WB and IMF ext debt pay data'!AA145</f>
        <v>0.19044330613133692</v>
      </c>
      <c r="AC53" s="1">
        <f>'2. WB and IMF ext debt pay data'!AB145</f>
        <v>4.8830912987515761E-2</v>
      </c>
      <c r="AD53" s="1">
        <f>'2. WB and IMF ext debt pay data'!AC145</f>
        <v>7.523011340795098E-2</v>
      </c>
      <c r="AE53" s="1">
        <f>'2. WB and IMF ext debt pay data'!AD145</f>
        <v>0.10896467613858918</v>
      </c>
      <c r="AF53" s="1">
        <f>'2. WB and IMF ext debt pay data'!AE145</f>
        <v>0.10050397593112192</v>
      </c>
      <c r="AG53" s="1">
        <f>'2. WB and IMF ext debt pay data'!AF145</f>
        <v>0.12771324784022894</v>
      </c>
      <c r="AH53" s="1">
        <f>'2. WB and IMF ext debt pay data'!AG145</f>
        <v>0.13941186640503914</v>
      </c>
      <c r="AI53" s="1">
        <f>'2. WB and IMF ext debt pay data'!AH145</f>
        <v>0.1364006759582663</v>
      </c>
      <c r="AJ53" s="1">
        <f>'2. WB and IMF ext debt pay data'!AI145</f>
        <v>8.7881816759722745E-2</v>
      </c>
      <c r="AK53" s="1">
        <f>'2. WB and IMF ext debt pay data'!AJ145</f>
        <v>0.12825367290281012</v>
      </c>
      <c r="AL53" s="1">
        <f>'2. WB and IMF ext debt pay data'!AK145</f>
        <v>9.3056846198226642E-2</v>
      </c>
      <c r="AM53" s="1">
        <f>'2. WB and IMF ext debt pay data'!AL145</f>
        <v>0.11003110841046913</v>
      </c>
      <c r="AN53" s="1">
        <f>'2. WB and IMF ext debt pay data'!AM145</f>
        <v>0.1863992722758146</v>
      </c>
      <c r="AO53" s="1">
        <f>'2. WB and IMF ext debt pay data'!AN145</f>
        <v>0.20633553585608805</v>
      </c>
      <c r="AP53" s="1">
        <f>'2. WB and IMF ext debt pay data'!AO145</f>
        <v>0.17852794874256436</v>
      </c>
      <c r="AQ53" s="1">
        <f>'2. WB and IMF ext debt pay data'!AP145</f>
        <v>0.16950523526458353</v>
      </c>
      <c r="AR53" s="1">
        <f>'2. WB and IMF ext debt pay data'!AQ145</f>
        <v>0.15974546026016859</v>
      </c>
      <c r="AS53" s="1">
        <f>'2. WB and IMF ext debt pay data'!AR145</f>
        <v>0.15862628596973918</v>
      </c>
      <c r="AT53" s="1">
        <f>'2. WB and IMF ext debt pay data'!AS145</f>
        <v>0.12641289137442646</v>
      </c>
      <c r="AU53" s="1">
        <f>'2. WB and IMF ext debt pay data'!AT145</f>
        <v>0.10926415518776696</v>
      </c>
      <c r="AV53" s="1">
        <f>'2. WB and IMF ext debt pay data'!AU145</f>
        <v>7.0614152254342102E-2</v>
      </c>
      <c r="AW53" s="1">
        <f>'2. WB and IMF ext debt pay data'!AV145</f>
        <v>0.27200000000000002</v>
      </c>
      <c r="AX53" s="1">
        <f>'2. WB and IMF ext debt pay data'!AW145</f>
        <v>0.14499999999999999</v>
      </c>
      <c r="AY53" s="1">
        <f>'2. WB and IMF ext debt pay data'!AX145</f>
        <v>0.13700000000000001</v>
      </c>
      <c r="AZ53" s="1">
        <f>'2. WB and IMF ext debt pay data'!AY145</f>
        <v>0.13100000000000001</v>
      </c>
      <c r="BA53" s="1">
        <f>'2. WB and IMF ext debt pay data'!AZ145</f>
        <v>0.125</v>
      </c>
      <c r="BB53" s="1">
        <f>'2. WB and IMF ext debt pay data'!BA145</f>
        <v>9.7000000000000003E-2</v>
      </c>
      <c r="BC53" s="1"/>
      <c r="BD53" s="1"/>
      <c r="BE53" s="1"/>
      <c r="BF53" s="1"/>
      <c r="BG53" s="1"/>
      <c r="BH53" s="1">
        <f t="shared" si="12"/>
        <v>0.1523097400444324</v>
      </c>
      <c r="BI53" s="1">
        <f t="shared" si="10"/>
        <v>0.14944382417440721</v>
      </c>
      <c r="BJ53" s="1">
        <f t="shared" si="11"/>
        <v>0.15615353806358553</v>
      </c>
    </row>
    <row r="54" spans="1:62" x14ac:dyDescent="0.25">
      <c r="A54" t="s">
        <v>89</v>
      </c>
      <c r="B54" t="s">
        <v>248</v>
      </c>
      <c r="D54" s="1">
        <f>'2. WB and IMF ext debt pay data'!C148</f>
        <v>6.8233998445193053E-2</v>
      </c>
      <c r="E54" s="1">
        <f>'2. WB and IMF ext debt pay data'!D148</f>
        <v>7.912821729332227E-2</v>
      </c>
      <c r="F54" s="1">
        <f>'2. WB and IMF ext debt pay data'!E148</f>
        <v>0.13661904204239372</v>
      </c>
      <c r="G54" s="1">
        <f>'2. WB and IMF ext debt pay data'!F148</f>
        <v>0.18174566019855593</v>
      </c>
      <c r="H54" s="1">
        <f>'2. WB and IMF ext debt pay data'!G148</f>
        <v>0.23154270256576112</v>
      </c>
      <c r="I54" s="1">
        <f>'2. WB and IMF ext debt pay data'!H148</f>
        <v>0.2991990478495114</v>
      </c>
      <c r="J54" s="1">
        <f>'2. WB and IMF ext debt pay data'!I148</f>
        <v>0.64849760293869263</v>
      </c>
      <c r="K54" s="1">
        <f>'2. WB and IMF ext debt pay data'!J148</f>
        <v>0.50989799124981761</v>
      </c>
      <c r="L54" s="1">
        <f>'2. WB and IMF ext debt pay data'!K148</f>
        <v>0.48490943428494482</v>
      </c>
      <c r="M54" s="1">
        <f>'2. WB and IMF ext debt pay data'!L148</f>
        <v>0.33800912802242722</v>
      </c>
      <c r="N54" s="1">
        <f>'2. WB and IMF ext debt pay data'!M148</f>
        <v>0.28660346595885866</v>
      </c>
      <c r="O54" s="1">
        <f>'2. WB and IMF ext debt pay data'!N148</f>
        <v>0.32530773839110527</v>
      </c>
      <c r="P54" s="1">
        <f>'2. WB and IMF ext debt pay data'!O148</f>
        <v>0.49668109834286844</v>
      </c>
      <c r="Q54" s="1">
        <f>'2. WB and IMF ext debt pay data'!P148</f>
        <v>0.26155533408782256</v>
      </c>
      <c r="R54" s="1">
        <f>'2. WB and IMF ext debt pay data'!Q148</f>
        <v>0.22129861913154941</v>
      </c>
      <c r="S54" s="1">
        <f>'2. WB and IMF ext debt pay data'!R148</f>
        <v>0.2386335788812145</v>
      </c>
      <c r="T54" s="1">
        <f>'2. WB and IMF ext debt pay data'!S148</f>
        <v>0.21724884727681101</v>
      </c>
      <c r="U54" s="1">
        <f>'2. WB and IMF ext debt pay data'!T148</f>
        <v>0.17165073647678647</v>
      </c>
      <c r="V54" s="1">
        <f>'2. WB and IMF ext debt pay data'!U148</f>
        <v>0.14679570782736348</v>
      </c>
      <c r="W54" s="1">
        <f>'2. WB and IMF ext debt pay data'!V148</f>
        <v>0.15150273824359214</v>
      </c>
      <c r="X54" s="1">
        <f>'2. WB and IMF ext debt pay data'!W148</f>
        <v>0.14487955430863056</v>
      </c>
      <c r="Y54" s="1">
        <f>'2. WB and IMF ext debt pay data'!X148</f>
        <v>0.15005480272882515</v>
      </c>
      <c r="Z54" s="1">
        <f>'2. WB and IMF ext debt pay data'!Y148</f>
        <v>0.13792646404722486</v>
      </c>
      <c r="AA54" s="1">
        <f>'2. WB and IMF ext debt pay data'!Z148</f>
        <v>0.14964422385146003</v>
      </c>
      <c r="AB54" s="1">
        <f>'2. WB and IMF ext debt pay data'!AA148</f>
        <v>0.16594681140668202</v>
      </c>
      <c r="AC54" s="1">
        <f>'2. WB and IMF ext debt pay data'!AB148</f>
        <v>0.12391195940607092</v>
      </c>
      <c r="AD54" s="1">
        <f>'2. WB and IMF ext debt pay data'!AC148</f>
        <v>0.12316521014497296</v>
      </c>
      <c r="AE54" s="1">
        <f>'2. WB and IMF ext debt pay data'!AD148</f>
        <v>0.13946739823666485</v>
      </c>
      <c r="AF54" s="1">
        <f>'2. WB and IMF ext debt pay data'!AE148</f>
        <v>0.10996212364344633</v>
      </c>
      <c r="AG54" s="1">
        <f>'2. WB and IMF ext debt pay data'!AF148</f>
        <v>0.12654747726464646</v>
      </c>
      <c r="AH54" s="1">
        <f>'2. WB and IMF ext debt pay data'!AG148</f>
        <v>0.11816922934612749</v>
      </c>
      <c r="AI54" s="1">
        <f>'2. WB and IMF ext debt pay data'!AH148</f>
        <v>0.16032241821995535</v>
      </c>
      <c r="AJ54" s="1">
        <f>'2. WB and IMF ext debt pay data'!AI148</f>
        <v>9.360506169424837E-2</v>
      </c>
      <c r="AK54" s="1">
        <f>'2. WB and IMF ext debt pay data'!AJ148</f>
        <v>0.13903739923565375</v>
      </c>
      <c r="AL54" s="1">
        <f>'2. WB and IMF ext debt pay data'!AK148</f>
        <v>8.7577101571349805E-2</v>
      </c>
      <c r="AM54" s="1">
        <f>'2. WB and IMF ext debt pay data'!AL148</f>
        <v>9.2375782912101662E-2</v>
      </c>
      <c r="AN54" s="1">
        <f>'2. WB and IMF ext debt pay data'!AM148</f>
        <v>9.325932794080348E-2</v>
      </c>
      <c r="AO54" s="1">
        <f>'2. WB and IMF ext debt pay data'!AN148</f>
        <v>0.10212681097407865</v>
      </c>
      <c r="AP54" s="1">
        <f>'2. WB and IMF ext debt pay data'!AO148</f>
        <v>7.3522130242362552E-2</v>
      </c>
      <c r="AQ54" s="1">
        <f>'2. WB and IMF ext debt pay data'!AP148</f>
        <v>9.3144058761066573E-2</v>
      </c>
      <c r="AR54" s="1">
        <f>'2. WB and IMF ext debt pay data'!AQ148</f>
        <v>0.12423400575177425</v>
      </c>
      <c r="AS54" s="1">
        <f>'2. WB and IMF ext debt pay data'!AR148</f>
        <v>8.0711068867804159E-2</v>
      </c>
      <c r="AT54" s="1">
        <f>'2. WB and IMF ext debt pay data'!AS148</f>
        <v>0.13103361259042937</v>
      </c>
      <c r="AU54" s="1">
        <f>'2. WB and IMF ext debt pay data'!AT148</f>
        <v>7.5900959268697332E-2</v>
      </c>
      <c r="AV54" s="1">
        <f>'2. WB and IMF ext debt pay data'!AU148</f>
        <v>8.3178862558600339E-2</v>
      </c>
      <c r="AW54" s="1">
        <f>'2. WB and IMF ext debt pay data'!AV148</f>
        <v>7.9365079365079361E-2</v>
      </c>
      <c r="AX54" s="1">
        <f>'2. WB and IMF ext debt pay data'!AW148</f>
        <v>0.125</v>
      </c>
      <c r="AY54" s="1">
        <f>'2. WB and IMF ext debt pay data'!AX148</f>
        <v>0.11023622047244094</v>
      </c>
      <c r="AZ54" s="1">
        <f>'2. WB and IMF ext debt pay data'!AY148</f>
        <v>0.11811023622047245</v>
      </c>
      <c r="BA54" s="1">
        <f>'2. WB and IMF ext debt pay data'!AZ148</f>
        <v>0.10236220472440946</v>
      </c>
      <c r="BB54" s="1">
        <f>'2. WB and IMF ext debt pay data'!BA148</f>
        <v>7.874015748031496E-2</v>
      </c>
      <c r="BC54" s="1"/>
      <c r="BD54" s="1"/>
      <c r="BE54" s="1"/>
      <c r="BF54" s="1"/>
      <c r="BG54" s="1"/>
      <c r="BH54" s="1">
        <f t="shared" si="12"/>
        <v>9.5366806737635895E-2</v>
      </c>
      <c r="BI54" s="1">
        <f t="shared" si="10"/>
        <v>9.5737264733730801E-2</v>
      </c>
      <c r="BJ54" s="1">
        <f t="shared" si="11"/>
        <v>9.9445040599030171E-2</v>
      </c>
    </row>
    <row r="55" spans="1:62" x14ac:dyDescent="0.25">
      <c r="A55" t="s">
        <v>90</v>
      </c>
      <c r="B55" t="s">
        <v>249</v>
      </c>
      <c r="D55" s="1">
        <f>'2. WB and IMF ext debt pay data'!C151</f>
        <v>0.32019837435897441</v>
      </c>
      <c r="E55" s="1">
        <f>'2. WB and IMF ext debt pay data'!D151</f>
        <v>0.29654268471553641</v>
      </c>
      <c r="F55" s="1">
        <f>'2. WB and IMF ext debt pay data'!E151</f>
        <v>0.26858589985175424</v>
      </c>
      <c r="G55" s="1">
        <f>'2. WB and IMF ext debt pay data'!F151</f>
        <v>0.22045743297858014</v>
      </c>
      <c r="H55" s="1">
        <f>'2. WB and IMF ext debt pay data'!G151</f>
        <v>0.34724939803642851</v>
      </c>
      <c r="I55" s="1">
        <f>'2. WB and IMF ext debt pay data'!H151</f>
        <v>0.20664757784067933</v>
      </c>
      <c r="J55" s="1">
        <f>'2. WB and IMF ext debt pay data'!I151</f>
        <v>0.19189168281811647</v>
      </c>
      <c r="K55" s="1">
        <f>'2. WB and IMF ext debt pay data'!J151</f>
        <v>0.42859334804983756</v>
      </c>
      <c r="L55" s="1">
        <f>'2. WB and IMF ext debt pay data'!K151</f>
        <v>0.28747347672827617</v>
      </c>
      <c r="M55" s="1">
        <f>'2. WB and IMF ext debt pay data'!L151</f>
        <v>0.26201741975813786</v>
      </c>
      <c r="N55" s="1">
        <f>'2. WB and IMF ext debt pay data'!M151</f>
        <v>0.29914596150319356</v>
      </c>
      <c r="O55" s="1">
        <f>'2. WB and IMF ext debt pay data'!N151</f>
        <v>0.24009347645091048</v>
      </c>
      <c r="P55" s="1">
        <f>'2. WB and IMF ext debt pay data'!O151</f>
        <v>0.14072651229001079</v>
      </c>
      <c r="Q55" s="1">
        <f>'2. WB and IMF ext debt pay data'!P151</f>
        <v>0.16698114358081709</v>
      </c>
      <c r="R55" s="1">
        <f>'2. WB and IMF ext debt pay data'!Q151</f>
        <v>0.21168751823902715</v>
      </c>
      <c r="S55" s="1">
        <f>'2. WB and IMF ext debt pay data'!R151</f>
        <v>0.28807314713266824</v>
      </c>
      <c r="T55" s="1">
        <f>'2. WB and IMF ext debt pay data'!S151</f>
        <v>0.21777594251526089</v>
      </c>
      <c r="U55" s="1">
        <f>'2. WB and IMF ext debt pay data'!T151</f>
        <v>0.22599502251544543</v>
      </c>
      <c r="V55" s="1">
        <f>'2. WB and IMF ext debt pay data'!U151</f>
        <v>0.23561267513798906</v>
      </c>
      <c r="W55" s="1">
        <f>'2. WB and IMF ext debt pay data'!V151</f>
        <v>0.25678224979077197</v>
      </c>
      <c r="X55" s="1">
        <f>'2. WB and IMF ext debt pay data'!W151</f>
        <v>0.38121000940691041</v>
      </c>
      <c r="Y55" s="1">
        <f>'2. WB and IMF ext debt pay data'!X151</f>
        <v>0.24502369899956331</v>
      </c>
      <c r="Z55" s="1">
        <f>'2. WB and IMF ext debt pay data'!Y151</f>
        <v>0.22761796254369318</v>
      </c>
      <c r="AA55" s="1">
        <f>'2. WB and IMF ext debt pay data'!Z151</f>
        <v>0.22379286258023437</v>
      </c>
      <c r="AB55" s="1">
        <f>'2. WB and IMF ext debt pay data'!AA151</f>
        <v>0.38099527963757263</v>
      </c>
      <c r="AC55" s="1">
        <f>'2. WB and IMF ext debt pay data'!AB151</f>
        <v>0.37476855837073281</v>
      </c>
      <c r="AD55" s="1">
        <f>'2. WB and IMF ext debt pay data'!AC151</f>
        <v>0.3536755495103161</v>
      </c>
      <c r="AE55" s="1">
        <f>'2. WB and IMF ext debt pay data'!AD151</f>
        <v>0.253147830381586</v>
      </c>
      <c r="AF55" s="1">
        <f>'2. WB and IMF ext debt pay data'!AE151</f>
        <v>0.17347324981181728</v>
      </c>
      <c r="AG55" s="1">
        <f>'2. WB and IMF ext debt pay data'!AF151</f>
        <v>0.15583926233118572</v>
      </c>
      <c r="AH55" s="1">
        <f>'2. WB and IMF ext debt pay data'!AG151</f>
        <v>0.10720413961681528</v>
      </c>
      <c r="AI55" s="1">
        <f>'2. WB and IMF ext debt pay data'!AH151</f>
        <v>0.17395298679002941</v>
      </c>
      <c r="AJ55" s="1">
        <f>'2. WB and IMF ext debt pay data'!AI151</f>
        <v>3.9774829134310311E-2</v>
      </c>
      <c r="AK55" s="1">
        <f>'2. WB and IMF ext debt pay data'!AJ151</f>
        <v>3.0949307537281791E-2</v>
      </c>
      <c r="AL55" s="1">
        <f>'2. WB and IMF ext debt pay data'!AK151</f>
        <v>3.4401528521792998E-2</v>
      </c>
      <c r="AM55" s="1">
        <f>'2. WB and IMF ext debt pay data'!AL151</f>
        <v>5.7062767908852945E-2</v>
      </c>
      <c r="AN55" s="1">
        <f>'2. WB and IMF ext debt pay data'!AM151</f>
        <v>4.1211142327365405E-2</v>
      </c>
      <c r="AO55" s="1">
        <f>'2. WB and IMF ext debt pay data'!AN151</f>
        <v>5.031724590687503E-2</v>
      </c>
      <c r="AP55" s="1">
        <f>'2. WB and IMF ext debt pay data'!AO151</f>
        <v>6.1998529536721379E-2</v>
      </c>
      <c r="AQ55" s="1">
        <f>'2. WB and IMF ext debt pay data'!AP151</f>
        <v>5.3114782948980616E-2</v>
      </c>
      <c r="AR55" s="1">
        <f>'2. WB and IMF ext debt pay data'!AQ151</f>
        <v>6.978553670103782E-2</v>
      </c>
      <c r="AS55" s="1">
        <f>'2. WB and IMF ext debt pay data'!AR151</f>
        <v>7.0100143114128294E-2</v>
      </c>
      <c r="AT55" s="1">
        <f>'2. WB and IMF ext debt pay data'!AS151</f>
        <v>7.3658221777146801E-2</v>
      </c>
      <c r="AU55" s="1">
        <f>'2. WB and IMF ext debt pay data'!AT151</f>
        <v>8.6016385422005751E-2</v>
      </c>
      <c r="AV55" s="1">
        <f>'2. WB and IMF ext debt pay data'!AU151</f>
        <v>0.10572889060906382</v>
      </c>
      <c r="AW55" s="1">
        <f>'2. WB and IMF ext debt pay data'!AV151</f>
        <v>0.108</v>
      </c>
      <c r="AX55" s="1">
        <f>'2. WB and IMF ext debt pay data'!AW151</f>
        <v>0.128</v>
      </c>
      <c r="AY55" s="1">
        <f>'2. WB and IMF ext debt pay data'!AX151</f>
        <v>0.12</v>
      </c>
      <c r="AZ55" s="1">
        <f>'2. WB and IMF ext debt pay data'!AY151</f>
        <v>0.127</v>
      </c>
      <c r="BA55" s="1">
        <f>'2. WB and IMF ext debt pay data'!AZ151</f>
        <v>0.11899999999999999</v>
      </c>
      <c r="BB55" s="1">
        <f>'2. WB and IMF ext debt pay data'!BA151</f>
        <v>0.11</v>
      </c>
      <c r="BC55" s="1"/>
      <c r="BD55" s="1"/>
      <c r="BE55" s="1"/>
      <c r="BF55" s="1"/>
      <c r="BG55" s="1"/>
      <c r="BH55" s="1">
        <f t="shared" si="12"/>
        <v>8.0914851510337588E-2</v>
      </c>
      <c r="BI55" s="1">
        <f t="shared" si="10"/>
        <v>8.5548196270563745E-2</v>
      </c>
      <c r="BJ55" s="1">
        <f t="shared" si="11"/>
        <v>0.11543222265226595</v>
      </c>
    </row>
    <row r="56" spans="1:62" x14ac:dyDescent="0.25">
      <c r="A56" t="s">
        <v>92</v>
      </c>
      <c r="B56" t="s">
        <v>247</v>
      </c>
      <c r="C56" t="s">
        <v>244</v>
      </c>
      <c r="D56" s="1">
        <f>'2. WB and IMF ext debt pay data'!C154</f>
        <v>0.12977517458320226</v>
      </c>
      <c r="E56" s="1">
        <f>'2. WB and IMF ext debt pay data'!D154</f>
        <v>0.10319908845208846</v>
      </c>
      <c r="F56" s="1">
        <f>'2. WB and IMF ext debt pay data'!E154</f>
        <v>0.1009126344202116</v>
      </c>
      <c r="G56" s="1">
        <f>'2. WB and IMF ext debt pay data'!F154</f>
        <v>5.5358049760765554E-2</v>
      </c>
      <c r="H56" s="1">
        <f>'2. WB and IMF ext debt pay data'!G154</f>
        <v>8.2846495867768585E-2</v>
      </c>
      <c r="I56" s="1">
        <f>'2. WB and IMF ext debt pay data'!H154</f>
        <v>0.11257616119962512</v>
      </c>
      <c r="J56" s="1">
        <f>'2. WB and IMF ext debt pay data'!I154</f>
        <v>0.12670332566168011</v>
      </c>
      <c r="K56" s="1">
        <f>'2. WB and IMF ext debt pay data'!J154</f>
        <v>0.19606674223532078</v>
      </c>
      <c r="L56" s="1">
        <f>'2. WB and IMF ext debt pay data'!K154</f>
        <v>0.18488905687894994</v>
      </c>
      <c r="M56" s="1">
        <f>'2. WB and IMF ext debt pay data'!L154</f>
        <v>0.19624620773435916</v>
      </c>
      <c r="N56" s="1">
        <f>'2. WB and IMF ext debt pay data'!M154</f>
        <v>9.568214499004643E-2</v>
      </c>
      <c r="O56" s="1">
        <f>'2. WB and IMF ext debt pay data'!N154</f>
        <v>0.26008866090043969</v>
      </c>
      <c r="P56" s="1">
        <f>'2. WB and IMF ext debt pay data'!O154</f>
        <v>7.473403896910083E-2</v>
      </c>
      <c r="Q56" s="1">
        <f>'2. WB and IMF ext debt pay data'!P154</f>
        <v>4.3046832520445374E-2</v>
      </c>
      <c r="R56" s="1">
        <f>'2. WB and IMF ext debt pay data'!Q154</f>
        <v>0.15951472033235845</v>
      </c>
      <c r="S56" s="1">
        <f>'2. WB and IMF ext debt pay data'!R154</f>
        <v>0.18353745209392816</v>
      </c>
      <c r="T56" s="1">
        <f>'2. WB and IMF ext debt pay data'!S154</f>
        <v>0.12135005859848443</v>
      </c>
      <c r="U56" s="1">
        <f>'2. WB and IMF ext debt pay data'!T154</f>
        <v>0.11470107816155069</v>
      </c>
      <c r="V56" s="1">
        <f>'2. WB and IMF ext debt pay data'!U154</f>
        <v>0.41129426482379633</v>
      </c>
      <c r="W56" s="1">
        <f>'2. WB and IMF ext debt pay data'!V154</f>
        <v>0.17661777267175185</v>
      </c>
      <c r="X56" s="1">
        <f>'2. WB and IMF ext debt pay data'!W154</f>
        <v>5.852282198966291E-2</v>
      </c>
      <c r="Y56" s="1">
        <f>'2. WB and IMF ext debt pay data'!X154</f>
        <v>6.1231396787995024E-2</v>
      </c>
      <c r="Z56" s="1">
        <f>'2. WB and IMF ext debt pay data'!Y154</f>
        <v>6.9847285182788002E-2</v>
      </c>
      <c r="AA56" s="1">
        <f>'2. WB and IMF ext debt pay data'!Z154</f>
        <v>0.12168029155069036</v>
      </c>
      <c r="AB56" s="1">
        <f>'2. WB and IMF ext debt pay data'!AA154</f>
        <v>9.8423367979714738E-2</v>
      </c>
      <c r="AC56" s="1">
        <f>'2. WB and IMF ext debt pay data'!AB154</f>
        <v>6.3811526905497837E-2</v>
      </c>
      <c r="AD56" s="1">
        <f>'2. WB and IMF ext debt pay data'!AC154</f>
        <v>9.9887690989981848E-2</v>
      </c>
      <c r="AE56" s="1">
        <f>'2. WB and IMF ext debt pay data'!AD154</f>
        <v>9.1540660466859797E-2</v>
      </c>
      <c r="AF56" s="1">
        <f>'2. WB and IMF ext debt pay data'!AE154</f>
        <v>7.4349161793644786E-2</v>
      </c>
      <c r="AG56" s="1">
        <f>'2. WB and IMF ext debt pay data'!AF154</f>
        <v>0.10171778979596459</v>
      </c>
      <c r="AH56" s="1">
        <f>'2. WB and IMF ext debt pay data'!AG154</f>
        <v>0.10359315935779653</v>
      </c>
      <c r="AI56" s="1">
        <f>'2. WB and IMF ext debt pay data'!AH154</f>
        <v>3.0182714240224583E-2</v>
      </c>
      <c r="AJ56" s="1">
        <f>'2. WB and IMF ext debt pay data'!AI154</f>
        <v>4.959105809866108E-2</v>
      </c>
      <c r="AK56" s="1">
        <f>'2. WB and IMF ext debt pay data'!AJ154</f>
        <v>2.0049986876013122E-2</v>
      </c>
      <c r="AL56" s="1">
        <f>'2. WB and IMF ext debt pay data'!AK154</f>
        <v>2.5389214213802039E-2</v>
      </c>
      <c r="AM56" s="1">
        <f>'2. WB and IMF ext debt pay data'!AL154</f>
        <v>3.1535172098254967E-2</v>
      </c>
      <c r="AN56" s="1">
        <f>'2. WB and IMF ext debt pay data'!AM154</f>
        <v>5.3263975969776965E-2</v>
      </c>
      <c r="AO56" s="1">
        <f>'2. WB and IMF ext debt pay data'!AN154</f>
        <v>6.7192555689475103E-2</v>
      </c>
      <c r="AP56" s="1">
        <f>'2. WB and IMF ext debt pay data'!AO154</f>
        <v>8.5885198599826199E-2</v>
      </c>
      <c r="AQ56" s="1">
        <f>'2. WB and IMF ext debt pay data'!AP154</f>
        <v>0.12172620697309951</v>
      </c>
      <c r="AR56" s="1">
        <f>'2. WB and IMF ext debt pay data'!AQ154</f>
        <v>0.18736495981535911</v>
      </c>
      <c r="AS56" s="1">
        <f>'2. WB and IMF ext debt pay data'!AR154</f>
        <v>0.1843908166657981</v>
      </c>
      <c r="AT56" s="1">
        <f>'2. WB and IMF ext debt pay data'!AS154</f>
        <v>0.24520042857526289</v>
      </c>
      <c r="AU56" s="1">
        <f>'2. WB and IMF ext debt pay data'!AT154</f>
        <v>0.19906974938372823</v>
      </c>
      <c r="AV56" s="1">
        <f>'2. WB and IMF ext debt pay data'!AU154</f>
        <v>0.13665165447189864</v>
      </c>
      <c r="AW56" s="1">
        <f>'2. WB and IMF ext debt pay data'!AV154</f>
        <v>0.10199999999999999</v>
      </c>
      <c r="AX56" s="1">
        <f>'2. WB and IMF ext debt pay data'!AW154</f>
        <v>0.105</v>
      </c>
      <c r="AY56" s="1">
        <f>'2. WB and IMF ext debt pay data'!AX154</f>
        <v>9.6000000000000002E-2</v>
      </c>
      <c r="AZ56" s="1">
        <f>'2. WB and IMF ext debt pay data'!AY154</f>
        <v>9.1999999999999998E-2</v>
      </c>
      <c r="BA56" s="1">
        <f>'2. WB and IMF ext debt pay data'!AZ154</f>
        <v>9.5000000000000001E-2</v>
      </c>
      <c r="BB56" s="1">
        <f>'2. WB and IMF ext debt pay data'!BA154</f>
        <v>0.126</v>
      </c>
      <c r="BC56" s="1"/>
      <c r="BD56" s="1"/>
      <c r="BE56" s="1"/>
      <c r="BF56" s="1"/>
      <c r="BG56" s="1"/>
      <c r="BH56" s="1">
        <f t="shared" si="12"/>
        <v>0.16805768798359236</v>
      </c>
      <c r="BI56" s="1">
        <f t="shared" si="10"/>
        <v>0.17577960148534119</v>
      </c>
      <c r="BJ56" s="1">
        <f t="shared" si="11"/>
        <v>0.10991291361797464</v>
      </c>
    </row>
    <row r="57" spans="1:62" x14ac:dyDescent="0.25">
      <c r="A57" t="s">
        <v>93</v>
      </c>
      <c r="B57" t="s">
        <v>251</v>
      </c>
      <c r="C57" t="s">
        <v>244</v>
      </c>
      <c r="D57" s="1">
        <f>'2. WB and IMF ext debt pay data'!C157</f>
        <v>0.62416251781472687</v>
      </c>
      <c r="E57" s="1">
        <f>'2. WB and IMF ext debt pay data'!D157</f>
        <v>0.66980414191419146</v>
      </c>
      <c r="F57" s="1">
        <f>'2. WB and IMF ext debt pay data'!E157</f>
        <v>0.44868559248554923</v>
      </c>
      <c r="G57" s="1">
        <f>'2. WB and IMF ext debt pay data'!F157</f>
        <v>0.43569894341710136</v>
      </c>
      <c r="H57" s="1">
        <f>'2. WB and IMF ext debt pay data'!G157</f>
        <v>0.39003627760788312</v>
      </c>
      <c r="I57" s="1">
        <f>'2. WB and IMF ext debt pay data'!H157</f>
        <v>0.26962804160688669</v>
      </c>
      <c r="J57" s="1">
        <f>'2. WB and IMF ext debt pay data'!I157</f>
        <v>0.21336194268412897</v>
      </c>
      <c r="K57" s="1">
        <f>'2. WB and IMF ext debt pay data'!J157</f>
        <v>0.20858046474358977</v>
      </c>
      <c r="L57" s="1">
        <f>'2. WB and IMF ext debt pay data'!K157</f>
        <v>0.15404009192163179</v>
      </c>
      <c r="M57" s="1">
        <f>'2. WB and IMF ext debt pay data'!L157</f>
        <v>0.31620169270833337</v>
      </c>
      <c r="N57" s="1">
        <f>'2. WB and IMF ext debt pay data'!M157</f>
        <v>2.3380528556366587</v>
      </c>
      <c r="O57" s="1">
        <f>'2. WB and IMF ext debt pay data'!N157</f>
        <v>0.75893305406212663</v>
      </c>
      <c r="P57" s="1">
        <f>'2. WB and IMF ext debt pay data'!O157</f>
        <v>0.62038362629944643</v>
      </c>
      <c r="Q57" s="1">
        <f>'2. WB and IMF ext debt pay data'!P157</f>
        <v>0.51018492743990262</v>
      </c>
      <c r="R57" s="1">
        <f>'2. WB and IMF ext debt pay data'!Q157</f>
        <v>0.45716680650037794</v>
      </c>
      <c r="S57" s="1">
        <f>'2. WB and IMF ext debt pay data'!R157</f>
        <v>0.45209638638638644</v>
      </c>
      <c r="T57" s="1">
        <f>'2. WB and IMF ext debt pay data'!S157</f>
        <v>0.38376997993311035</v>
      </c>
      <c r="U57" s="1">
        <f>'2. WB and IMF ext debt pay data'!T157</f>
        <v>0.42405193818395115</v>
      </c>
      <c r="V57" s="1">
        <f>'2. WB and IMF ext debt pay data'!U157</f>
        <v>0.52027639416946225</v>
      </c>
      <c r="W57" s="1">
        <f>'2. WB and IMF ext debt pay data'!V157</f>
        <v>0.30173043512335812</v>
      </c>
      <c r="X57" s="1">
        <f>'2. WB and IMF ext debt pay data'!W157</f>
        <v>0.21538967314228871</v>
      </c>
      <c r="Y57" s="1">
        <f>'2. WB and IMF ext debt pay data'!X157</f>
        <v>0.14169072115948647</v>
      </c>
      <c r="Z57" s="1">
        <f>'2. WB and IMF ext debt pay data'!Y157</f>
        <v>0.1948927208048733</v>
      </c>
      <c r="AA57" s="1">
        <f>'2. WB and IMF ext debt pay data'!Z157</f>
        <v>0.19152002790840233</v>
      </c>
      <c r="AB57" s="1">
        <f>'2. WB and IMF ext debt pay data'!AA157</f>
        <v>0.13660157395643396</v>
      </c>
      <c r="AC57" s="1">
        <f>'2. WB and IMF ext debt pay data'!AB157</f>
        <v>9.0188900649248935E-2</v>
      </c>
      <c r="AD57" s="1">
        <f>'2. WB and IMF ext debt pay data'!AC157</f>
        <v>6.998987812591205E-2</v>
      </c>
      <c r="AE57" s="1">
        <f>'2. WB and IMF ext debt pay data'!AD157</f>
        <v>5.2940919922236061E-2</v>
      </c>
      <c r="AF57" s="1">
        <f>'2. WB and IMF ext debt pay data'!AE157</f>
        <v>5.0450591047448777E-2</v>
      </c>
      <c r="AG57" s="1">
        <f>'2. WB and IMF ext debt pay data'!AF157</f>
        <v>3.2264716132207612E-2</v>
      </c>
      <c r="AH57" s="1">
        <f>'2. WB and IMF ext debt pay data'!AG157</f>
        <v>4.5515176785510349E-2</v>
      </c>
      <c r="AI57" s="1">
        <f>'2. WB and IMF ext debt pay data'!AH157</f>
        <v>5.7042782952255892E-2</v>
      </c>
      <c r="AJ57" s="1">
        <f>'2. WB and IMF ext debt pay data'!AI157</f>
        <v>0.18932628160121012</v>
      </c>
      <c r="AK57" s="1">
        <f>'2. WB and IMF ext debt pay data'!AJ157</f>
        <v>5.8097294146696045E-2</v>
      </c>
      <c r="AL57" s="1">
        <f>'2. WB and IMF ext debt pay data'!AK157</f>
        <v>6.4029004057245459E-2</v>
      </c>
      <c r="AM57" s="1">
        <f>'2. WB and IMF ext debt pay data'!AL157</f>
        <v>6.0929216326356159E-2</v>
      </c>
      <c r="AN57" s="1">
        <f>'2. WB and IMF ext debt pay data'!AM157</f>
        <v>5.4487066753266353E-2</v>
      </c>
      <c r="AO57" s="1">
        <f>'2. WB and IMF ext debt pay data'!AN157</f>
        <v>5.2543690907762723E-2</v>
      </c>
      <c r="AP57" s="1">
        <f>'2. WB and IMF ext debt pay data'!AO157</f>
        <v>6.4337494842225049E-2</v>
      </c>
      <c r="AQ57" s="1">
        <f>'2. WB and IMF ext debt pay data'!AP157</f>
        <v>5.90513520354604E-2</v>
      </c>
      <c r="AR57" s="1">
        <f>'2. WB and IMF ext debt pay data'!AQ157</f>
        <v>6.1696027473033904E-2</v>
      </c>
      <c r="AS57" s="1">
        <f>'2. WB and IMF ext debt pay data'!AR157</f>
        <v>5.551486175386789E-2</v>
      </c>
      <c r="AT57" s="1">
        <f>'2. WB and IMF ext debt pay data'!AS157</f>
        <v>3.9552558955705745E-2</v>
      </c>
      <c r="AU57" s="1">
        <f>'2. WB and IMF ext debt pay data'!AT157</f>
        <v>3.6954351886530443E-2</v>
      </c>
      <c r="AV57" s="1">
        <f>'2. WB and IMF ext debt pay data'!AU157</f>
        <v>3.4588218634033586E-2</v>
      </c>
      <c r="AW57" s="1">
        <f>'2. WB and IMF ext debt pay data'!AV157</f>
        <v>1.2999999999999999E-2</v>
      </c>
      <c r="AX57" s="1">
        <f>'2. WB and IMF ext debt pay data'!AW157</f>
        <v>1.6E-2</v>
      </c>
      <c r="AY57" s="1">
        <f>'2. WB and IMF ext debt pay data'!AX157</f>
        <v>7.0000000000000001E-3</v>
      </c>
      <c r="AZ57" s="1">
        <f>'2. WB and IMF ext debt pay data'!AY157</f>
        <v>7.0000000000000001E-3</v>
      </c>
      <c r="BA57" s="1">
        <f>'2. WB and IMF ext debt pay data'!AZ157</f>
        <v>7.0000000000000001E-3</v>
      </c>
      <c r="BB57" s="1">
        <f>'2. WB and IMF ext debt pay data'!BA157</f>
        <v>0.01</v>
      </c>
      <c r="BC57" s="1"/>
      <c r="BD57" s="1"/>
      <c r="BE57" s="1"/>
      <c r="BF57" s="1"/>
      <c r="BG57" s="1"/>
      <c r="BH57" s="1">
        <f t="shared" si="12"/>
        <v>4.2908195819804575E-2</v>
      </c>
      <c r="BI57" s="1">
        <f t="shared" si="10"/>
        <v>4.0217669783861924E-2</v>
      </c>
      <c r="BJ57" s="1">
        <f t="shared" si="11"/>
        <v>1.7647054658508396E-2</v>
      </c>
    </row>
    <row r="58" spans="1:62" x14ac:dyDescent="0.25">
      <c r="A58" t="s">
        <v>95</v>
      </c>
      <c r="B58" t="s">
        <v>249</v>
      </c>
      <c r="C58" t="s">
        <v>244</v>
      </c>
      <c r="D58" s="1">
        <f>'2. WB and IMF ext debt pay data'!C160</f>
        <v>0.1802739082832833</v>
      </c>
      <c r="E58" s="1">
        <f>'2. WB and IMF ext debt pay data'!D160</f>
        <v>0.18558850898135515</v>
      </c>
      <c r="F58" s="1">
        <f>'2. WB and IMF ext debt pay data'!E160</f>
        <v>0.12629468360655738</v>
      </c>
      <c r="G58" s="1">
        <f>'2. WB and IMF ext debt pay data'!F160</f>
        <v>0.11432606528159692</v>
      </c>
      <c r="H58" s="1">
        <f>'2. WB and IMF ext debt pay data'!G160</f>
        <v>0.13099892427166621</v>
      </c>
      <c r="I58" s="1">
        <f>'2. WB and IMF ext debt pay data'!H160</f>
        <v>0.17093454361138699</v>
      </c>
      <c r="J58" s="1">
        <f>'2. WB and IMF ext debt pay data'!I160</f>
        <v>0.17922302458100564</v>
      </c>
      <c r="K58" s="1">
        <f>'2. WB and IMF ext debt pay data'!J160</f>
        <v>0.46147174603174601</v>
      </c>
      <c r="L58" s="1">
        <f>'2. WB and IMF ext debt pay data'!K160</f>
        <v>0.66566111724137933</v>
      </c>
      <c r="M58" s="1">
        <f>'2. WB and IMF ext debt pay data'!L160</f>
        <v>0.65261895273631843</v>
      </c>
      <c r="N58" s="1">
        <f>'2. WB and IMF ext debt pay data'!M160</f>
        <v>0.3131937885892927</v>
      </c>
      <c r="O58" s="1">
        <f>'2. WB and IMF ext debt pay data'!N160</f>
        <v>0.25874833224400867</v>
      </c>
      <c r="P58" s="1">
        <f>'2. WB and IMF ext debt pay data'!O160</f>
        <v>6.4902545388525787E-2</v>
      </c>
      <c r="Q58" s="1">
        <f>'2. WB and IMF ext debt pay data'!P160</f>
        <v>4.7202716049382719E-2</v>
      </c>
      <c r="R58" s="1">
        <f>'2. WB and IMF ext debt pay data'!Q160</f>
        <v>1.701974459724951E-2</v>
      </c>
      <c r="S58" s="1">
        <f>'2. WB and IMF ext debt pay data'!R160</f>
        <v>0.35645778752235524</v>
      </c>
      <c r="T58" s="1">
        <f>'2. WB and IMF ext debt pay data'!S160</f>
        <v>9.6285318666666675E-2</v>
      </c>
      <c r="U58" s="1">
        <f>'2. WB and IMF ext debt pay data'!T160</f>
        <v>0.1056241078221782</v>
      </c>
      <c r="V58" s="1">
        <f>'2. WB and IMF ext debt pay data'!U160</f>
        <v>0.10893592794619132</v>
      </c>
      <c r="W58" s="1">
        <f>'2. WB and IMF ext debt pay data'!V160</f>
        <v>0.12817176887951895</v>
      </c>
      <c r="X58" s="1">
        <f>'2. WB and IMF ext debt pay data'!W160</f>
        <v>0.12545346762399814</v>
      </c>
      <c r="Y58" s="1">
        <f>'2. WB and IMF ext debt pay data'!X160</f>
        <v>8.5198812931043824E-2</v>
      </c>
      <c r="Z58" s="1">
        <f>'2. WB and IMF ext debt pay data'!Y160</f>
        <v>9.0487906590528688E-2</v>
      </c>
      <c r="AA58" s="1">
        <f>'2. WB and IMF ext debt pay data'!Z160</f>
        <v>0.19331726955024353</v>
      </c>
      <c r="AB58" s="1">
        <f>'2. WB and IMF ext debt pay data'!AA160</f>
        <v>0.26893979391849604</v>
      </c>
      <c r="AC58" s="1">
        <f>'2. WB and IMF ext debt pay data'!AB160</f>
        <v>9.9405378180771109E-2</v>
      </c>
      <c r="AD58" s="1">
        <f>'2. WB and IMF ext debt pay data'!AC160</f>
        <v>8.7076090011340562E-2</v>
      </c>
      <c r="AE58" s="1">
        <f>'2. WB and IMF ext debt pay data'!AD160</f>
        <v>8.7753047576173387E-2</v>
      </c>
      <c r="AF58" s="1">
        <f>'2. WB and IMF ext debt pay data'!AE160</f>
        <v>5.8785227446822477E-2</v>
      </c>
      <c r="AG58" s="1">
        <f>'2. WB and IMF ext debt pay data'!AF160</f>
        <v>4.0607821554610408E-2</v>
      </c>
      <c r="AH58" s="1">
        <f>'2. WB and IMF ext debt pay data'!AG160</f>
        <v>9.9412731136974242E-2</v>
      </c>
      <c r="AI58" s="1">
        <f>'2. WB and IMF ext debt pay data'!AH160</f>
        <v>3.159931495034025E-3</v>
      </c>
      <c r="AJ58" s="1">
        <f>'2. WB and IMF ext debt pay data'!AI160</f>
        <v>2.8171764967142928E-3</v>
      </c>
      <c r="AK58" s="1">
        <f>'2. WB and IMF ext debt pay data'!AJ160</f>
        <v>7.2846127125176068E-3</v>
      </c>
      <c r="AL58" s="1">
        <f>'2. WB and IMF ext debt pay data'!AK160</f>
        <v>1.4445379332300964E-2</v>
      </c>
      <c r="AM58" s="1">
        <f>'2. WB and IMF ext debt pay data'!AL160</f>
        <v>2.0913959419511564E-2</v>
      </c>
      <c r="AN58" s="1">
        <f>'2. WB and IMF ext debt pay data'!AM160</f>
        <v>5.9859152511192337E-2</v>
      </c>
      <c r="AO58" s="1">
        <f>'2. WB and IMF ext debt pay data'!AN160</f>
        <v>1.0938966574307684E-2</v>
      </c>
      <c r="AP58" s="1">
        <f>'2. WB and IMF ext debt pay data'!AO160</f>
        <v>1.0847673536104436E-2</v>
      </c>
      <c r="AQ58" s="1">
        <f>'2. WB and IMF ext debt pay data'!AP160</f>
        <v>1.8979510007914219E-2</v>
      </c>
      <c r="AR58" s="1">
        <f>'2. WB and IMF ext debt pay data'!AQ160</f>
        <v>2.2247936384730316E-2</v>
      </c>
      <c r="AS58" s="1">
        <f>'2. WB and IMF ext debt pay data'!AR160</f>
        <v>1.5259812992392553E-2</v>
      </c>
      <c r="AT58" s="1">
        <f>'2. WB and IMF ext debt pay data'!AS160</f>
        <v>2.5012155440354216E-2</v>
      </c>
      <c r="AU58" s="1">
        <f>'2. WB and IMF ext debt pay data'!AT160</f>
        <v>4.5866237125275822E-2</v>
      </c>
      <c r="AV58" s="1">
        <f>'2. WB and IMF ext debt pay data'!AU160</f>
        <v>0.17322492884960752</v>
      </c>
      <c r="AW58" s="1">
        <f>'2. WB and IMF ext debt pay data'!AV160</f>
        <v>2.4E-2</v>
      </c>
      <c r="AX58" s="1">
        <f>'2. WB and IMF ext debt pay data'!AW160</f>
        <v>3.5000000000000003E-2</v>
      </c>
      <c r="AY58" s="1">
        <f>'2. WB and IMF ext debt pay data'!AX160</f>
        <v>2.7E-2</v>
      </c>
      <c r="AZ58" s="1">
        <f>'2. WB and IMF ext debt pay data'!AY160</f>
        <v>2.9000000000000001E-2</v>
      </c>
      <c r="BA58" s="1">
        <f>'2. WB and IMF ext debt pay data'!AZ160</f>
        <v>3.5000000000000003E-2</v>
      </c>
      <c r="BB58" s="1">
        <f>'2. WB and IMF ext debt pay data'!BA160</f>
        <v>3.5999999999999997E-2</v>
      </c>
      <c r="BC58" s="1"/>
      <c r="BD58" s="1"/>
      <c r="BE58" s="1"/>
      <c r="BF58" s="1"/>
      <c r="BG58" s="1"/>
      <c r="BH58" s="1">
        <f t="shared" si="12"/>
        <v>4.6370082971467816E-2</v>
      </c>
      <c r="BI58" s="1">
        <f t="shared" si="10"/>
        <v>5.0935178465393409E-2</v>
      </c>
      <c r="BJ58" s="1">
        <f t="shared" si="11"/>
        <v>6.4806232212401879E-2</v>
      </c>
    </row>
    <row r="59" spans="1:62" x14ac:dyDescent="0.25">
      <c r="A59" t="s">
        <v>97</v>
      </c>
      <c r="B59" t="s">
        <v>249</v>
      </c>
      <c r="D59" s="1">
        <f>'2. WB and IMF ext debt pay data'!C163</f>
        <v>0.13930313640704584</v>
      </c>
      <c r="E59" s="1">
        <f>'2. WB and IMF ext debt pay data'!D163</f>
        <v>0.16273115323546256</v>
      </c>
      <c r="F59" s="1">
        <f>'2. WB and IMF ext debt pay data'!E163</f>
        <v>0.19801886361674045</v>
      </c>
      <c r="G59" s="1">
        <f>'2. WB and IMF ext debt pay data'!F163</f>
        <v>0.16476348870836907</v>
      </c>
      <c r="H59" s="1">
        <f>'2. WB and IMF ext debt pay data'!G163</f>
        <v>0.16105766964715956</v>
      </c>
      <c r="I59" s="1">
        <f>'2. WB and IMF ext debt pay data'!H163</f>
        <v>0.2024363829002214</v>
      </c>
      <c r="J59" s="1">
        <f>'2. WB and IMF ext debt pay data'!I163</f>
        <v>0.24179910207448879</v>
      </c>
      <c r="K59" s="1">
        <f>'2. WB and IMF ext debt pay data'!J163</f>
        <v>0.25413367732446934</v>
      </c>
      <c r="L59" s="1">
        <f>'2. WB and IMF ext debt pay data'!K163</f>
        <v>0.25313383995469257</v>
      </c>
      <c r="M59" s="1">
        <f>'2. WB and IMF ext debt pay data'!L163</f>
        <v>9.0987603816574572E-2</v>
      </c>
      <c r="N59" s="1">
        <f>'2. WB and IMF ext debt pay data'!M163</f>
        <v>0.4267111389115687</v>
      </c>
      <c r="O59" s="1">
        <f>'2. WB and IMF ext debt pay data'!N163</f>
        <v>0.3420128134690042</v>
      </c>
      <c r="P59" s="1">
        <f>'2. WB and IMF ext debt pay data'!O163</f>
        <v>0.37197238452960435</v>
      </c>
      <c r="Q59" s="1">
        <f>'2. WB and IMF ext debt pay data'!P163</f>
        <v>0.37903289502241061</v>
      </c>
      <c r="R59" s="1">
        <f>'2. WB and IMF ext debt pay data'!Q163</f>
        <v>0.53745897004738485</v>
      </c>
      <c r="S59" s="1">
        <f>'2. WB and IMF ext debt pay data'!R163</f>
        <v>0.57205816793590714</v>
      </c>
      <c r="T59" s="1">
        <f>'2. WB and IMF ext debt pay data'!S163</f>
        <v>0.55417768307383175</v>
      </c>
      <c r="U59" s="1">
        <f>'2. WB and IMF ext debt pay data'!T163</f>
        <v>0.4139732790622872</v>
      </c>
      <c r="V59" s="1">
        <f>'2. WB and IMF ext debt pay data'!U163</f>
        <v>0.30668913491943067</v>
      </c>
      <c r="W59" s="1">
        <f>'2. WB and IMF ext debt pay data'!V163</f>
        <v>0.19636841649580031</v>
      </c>
      <c r="X59" s="1">
        <f>'2. WB and IMF ext debt pay data'!W163</f>
        <v>0.10718218236106866</v>
      </c>
      <c r="Y59" s="1">
        <f>'2. WB and IMF ext debt pay data'!X163</f>
        <v>8.2660122776890804E-2</v>
      </c>
      <c r="Z59" s="1">
        <f>'2. WB and IMF ext debt pay data'!Y163</f>
        <v>0.12246274448475163</v>
      </c>
      <c r="AA59" s="1">
        <f>'2. WB and IMF ext debt pay data'!Z163</f>
        <v>0.13428097953892576</v>
      </c>
      <c r="AB59" s="1">
        <f>'2. WB and IMF ext debt pay data'!AA163</f>
        <v>0.10671101379215468</v>
      </c>
      <c r="AC59" s="1">
        <f>'2. WB and IMF ext debt pay data'!AB163</f>
        <v>9.6311027737789323E-2</v>
      </c>
      <c r="AD59" s="1">
        <f>'2. WB and IMF ext debt pay data'!AC163</f>
        <v>6.2674323085118264E-2</v>
      </c>
      <c r="AE59" s="1">
        <f>'2. WB and IMF ext debt pay data'!AD163</f>
        <v>5.3144703912215548E-2</v>
      </c>
      <c r="AF59" s="1">
        <f>'2. WB and IMF ext debt pay data'!AE163</f>
        <v>2.8598405752894334E-2</v>
      </c>
      <c r="AG59" s="1">
        <f>'2. WB and IMF ext debt pay data'!AF163</f>
        <v>4.7687416270624998E-2</v>
      </c>
      <c r="AH59" s="1">
        <f>'2. WB and IMF ext debt pay data'!AG163</f>
        <v>3.0479216801609841E-2</v>
      </c>
      <c r="AI59" s="1">
        <f>'2. WB and IMF ext debt pay data'!AH163</f>
        <v>3.1945085831075831E-2</v>
      </c>
      <c r="AJ59" s="1">
        <f>'2. WB and IMF ext debt pay data'!AI163</f>
        <v>3.2552209665571333E-2</v>
      </c>
      <c r="AK59" s="1">
        <f>'2. WB and IMF ext debt pay data'!AJ163</f>
        <v>4.7795244200503441E-2</v>
      </c>
      <c r="AL59" s="1">
        <f>'2. WB and IMF ext debt pay data'!AK163</f>
        <v>6.3603644979879609E-2</v>
      </c>
      <c r="AM59" s="1">
        <f>'2. WB and IMF ext debt pay data'!AL163</f>
        <v>6.3069363665280126E-2</v>
      </c>
      <c r="AN59" s="1">
        <f>'2. WB and IMF ext debt pay data'!AM163</f>
        <v>6.7891302163146677E-2</v>
      </c>
      <c r="AO59" s="1">
        <f>'2. WB and IMF ext debt pay data'!AN163</f>
        <v>6.8951050432834879E-2</v>
      </c>
      <c r="AP59" s="1">
        <f>'2. WB and IMF ext debt pay data'!AO163</f>
        <v>8.2562626844113349E-2</v>
      </c>
      <c r="AQ59" s="1">
        <f>'2. WB and IMF ext debt pay data'!AP163</f>
        <v>8.9989511402066125E-2</v>
      </c>
      <c r="AR59" s="1">
        <f>'2. WB and IMF ext debt pay data'!AQ163</f>
        <v>0.20223224994052366</v>
      </c>
      <c r="AS59" s="1">
        <f>'2. WB and IMF ext debt pay data'!AR163</f>
        <v>7.5886952525721599E-2</v>
      </c>
      <c r="AT59" s="1">
        <f>'2. WB and IMF ext debt pay data'!AS163</f>
        <v>8.8654137540350703E-2</v>
      </c>
      <c r="AU59" s="1">
        <f>'2. WB and IMF ext debt pay data'!AT163</f>
        <v>0.11246975426272</v>
      </c>
      <c r="AV59" s="1">
        <f>'2. WB and IMF ext debt pay data'!AU163</f>
        <v>0.12605964812318346</v>
      </c>
      <c r="AW59" s="1">
        <f>'2. WB and IMF ext debt pay data'!AV163</f>
        <v>0.11</v>
      </c>
      <c r="AX59" s="1">
        <f>'2. WB and IMF ext debt pay data'!AW163</f>
        <v>7.8E-2</v>
      </c>
      <c r="AY59" s="1">
        <f>'2. WB and IMF ext debt pay data'!AX163</f>
        <v>0.13600000000000001</v>
      </c>
      <c r="AZ59" s="1">
        <f>'2. WB and IMF ext debt pay data'!AY163</f>
        <v>6.9000000000000006E-2</v>
      </c>
      <c r="BA59" s="1">
        <f>'2. WB and IMF ext debt pay data'!AZ163</f>
        <v>6.7000000000000004E-2</v>
      </c>
      <c r="BB59" s="1">
        <f>'2. WB and IMF ext debt pay data'!BA163</f>
        <v>0.109</v>
      </c>
      <c r="BC59" s="1"/>
      <c r="BD59" s="1"/>
      <c r="BE59" s="1"/>
      <c r="BF59" s="1"/>
      <c r="BG59" s="1"/>
      <c r="BH59" s="1">
        <f t="shared" si="12"/>
        <v>0.1150417505420808</v>
      </c>
      <c r="BI59" s="1">
        <f t="shared" si="10"/>
        <v>0.11921712373208325</v>
      </c>
      <c r="BJ59" s="1">
        <f t="shared" si="11"/>
        <v>0.11251491203079587</v>
      </c>
    </row>
    <row r="60" spans="1:62" x14ac:dyDescent="0.25">
      <c r="A60" t="s">
        <v>98</v>
      </c>
      <c r="B60" t="s">
        <v>249</v>
      </c>
      <c r="D60" s="1">
        <f>'2. WB and IMF ext debt pay data'!C166</f>
        <v>3.411850175168455E-2</v>
      </c>
      <c r="E60" s="1">
        <f>'2. WB and IMF ext debt pay data'!D166</f>
        <v>3.5460074166880948E-2</v>
      </c>
      <c r="F60" s="1">
        <f>'2. WB and IMF ext debt pay data'!E166</f>
        <v>3.8952140397652643E-2</v>
      </c>
      <c r="G60" s="1">
        <f>'2. WB and IMF ext debt pay data'!F166</f>
        <v>4.655391371879905E-2</v>
      </c>
      <c r="H60" s="1">
        <f>'2. WB and IMF ext debt pay data'!G166</f>
        <v>5.3507567092401252E-2</v>
      </c>
      <c r="I60" s="1">
        <f>'2. WB and IMF ext debt pay data'!H166</f>
        <v>6.09376222260287E-2</v>
      </c>
      <c r="J60" s="1">
        <f>'2. WB and IMF ext debt pay data'!I166</f>
        <v>8.9146786599641634E-2</v>
      </c>
      <c r="K60" s="1">
        <f>'2. WB and IMF ext debt pay data'!J166</f>
        <v>8.7075398071381677E-2</v>
      </c>
      <c r="L60" s="1">
        <f>'2. WB and IMF ext debt pay data'!K166</f>
        <v>8.9911397090696149E-2</v>
      </c>
      <c r="M60" s="1">
        <f>'2. WB and IMF ext debt pay data'!L166</f>
        <v>0.10318184521054935</v>
      </c>
      <c r="N60" s="1">
        <f>'2. WB and IMF ext debt pay data'!M166</f>
        <v>0.1113325029338576</v>
      </c>
      <c r="O60" s="1">
        <f>'2. WB and IMF ext debt pay data'!N166</f>
        <v>0.1189303164731085</v>
      </c>
      <c r="P60" s="1">
        <f>'2. WB and IMF ext debt pay data'!O166</f>
        <v>0.11894761646911022</v>
      </c>
      <c r="Q60" s="1">
        <f>'2. WB and IMF ext debt pay data'!P166</f>
        <v>0.14077314155952061</v>
      </c>
      <c r="R60" s="1">
        <f>'2. WB and IMF ext debt pay data'!Q166</f>
        <v>0.16148442983905037</v>
      </c>
      <c r="S60" s="1">
        <f>'2. WB and IMF ext debt pay data'!R166</f>
        <v>0.18433964409597967</v>
      </c>
      <c r="T60" s="1">
        <f>'2. WB and IMF ext debt pay data'!S166</f>
        <v>0.15524385482145206</v>
      </c>
      <c r="U60" s="1">
        <f>'2. WB and IMF ext debt pay data'!T166</f>
        <v>0.16111894748886202</v>
      </c>
      <c r="V60" s="1">
        <f>'2. WB and IMF ext debt pay data'!U166</f>
        <v>0.15585276563152997</v>
      </c>
      <c r="W60" s="1">
        <f>'2. WB and IMF ext debt pay data'!V166</f>
        <v>0.10561713335690841</v>
      </c>
      <c r="X60" s="1">
        <f>'2. WB and IMF ext debt pay data'!W166</f>
        <v>0.11599648506785924</v>
      </c>
      <c r="Y60" s="1">
        <f>'2. WB and IMF ext debt pay data'!X166</f>
        <v>0.10029841201383069</v>
      </c>
      <c r="Z60" s="1">
        <f>'2. WB and IMF ext debt pay data'!Y166</f>
        <v>0.1278474181870724</v>
      </c>
      <c r="AA60" s="1">
        <f>'2. WB and IMF ext debt pay data'!Z166</f>
        <v>0.16036846564016333</v>
      </c>
      <c r="AB60" s="1">
        <f>'2. WB and IMF ext debt pay data'!AA166</f>
        <v>6.8343912995067521E-2</v>
      </c>
      <c r="AC60" s="1">
        <f>'2. WB and IMF ext debt pay data'!AB166</f>
        <v>9.7601054852493679E-2</v>
      </c>
      <c r="AD60" s="1">
        <f>'2. WB and IMF ext debt pay data'!AC166</f>
        <v>3.1747190857091247E-2</v>
      </c>
      <c r="AE60" s="1">
        <f>'2. WB and IMF ext debt pay data'!AD166</f>
        <v>3.7967135606913116E-2</v>
      </c>
      <c r="AF60" s="1">
        <f>'2. WB and IMF ext debt pay data'!AE166</f>
        <v>6.2095975754674383E-2</v>
      </c>
      <c r="AG60" s="1">
        <f>'2. WB and IMF ext debt pay data'!AF166</f>
        <v>2.6388781367538791E-2</v>
      </c>
      <c r="AH60" s="1">
        <f>'2. WB and IMF ext debt pay data'!AG166</f>
        <v>1.942572951223526E-2</v>
      </c>
      <c r="AI60" s="1">
        <f>'2. WB and IMF ext debt pay data'!AH166</f>
        <v>2.2860705961164417E-2</v>
      </c>
      <c r="AJ60" s="1">
        <f>'2. WB and IMF ext debt pay data'!AI166</f>
        <v>2.1079795574781887E-2</v>
      </c>
      <c r="AK60" s="1">
        <f>'2. WB and IMF ext debt pay data'!AJ166</f>
        <v>2.9792277320488923E-2</v>
      </c>
      <c r="AL60" s="1">
        <f>'2. WB and IMF ext debt pay data'!AK166</f>
        <v>3.4555806144899837E-2</v>
      </c>
      <c r="AM60" s="1">
        <f>'2. WB and IMF ext debt pay data'!AL166</f>
        <v>3.2743787217562347E-2</v>
      </c>
      <c r="AN60" s="1">
        <f>'2. WB and IMF ext debt pay data'!AM166</f>
        <v>4.8925477593439327E-2</v>
      </c>
      <c r="AO60" s="1">
        <f>'2. WB and IMF ext debt pay data'!AN166</f>
        <v>2.665230769350261E-2</v>
      </c>
      <c r="AP60" s="1">
        <f>'2. WB and IMF ext debt pay data'!AO166</f>
        <v>4.3829153204066586E-2</v>
      </c>
      <c r="AQ60" s="1">
        <f>'2. WB and IMF ext debt pay data'!AP166</f>
        <v>3.0489354086304571E-2</v>
      </c>
      <c r="AR60" s="1">
        <f>'2. WB and IMF ext debt pay data'!AQ166</f>
        <v>5.3577176754876818E-2</v>
      </c>
      <c r="AS60" s="1">
        <f>'2. WB and IMF ext debt pay data'!AR166</f>
        <v>2.5059718661415566E-2</v>
      </c>
      <c r="AT60" s="1">
        <f>'2. WB and IMF ext debt pay data'!AS166</f>
        <v>2.6577851604346944E-2</v>
      </c>
      <c r="AU60" s="1">
        <f>'2. WB and IMF ext debt pay data'!AT166</f>
        <v>3.0806241979238026E-2</v>
      </c>
      <c r="AV60" s="1">
        <f>'2. WB and IMF ext debt pay data'!AU166</f>
        <v>3.4503897560075117E-2</v>
      </c>
      <c r="AW60" s="1">
        <f>'2. WB and IMF ext debt pay data'!AV166</f>
        <v>1.4851485148514851E-2</v>
      </c>
      <c r="AX60" s="1">
        <f>'2. WB and IMF ext debt pay data'!AW166</f>
        <v>1.4851485148514851E-2</v>
      </c>
      <c r="AY60" s="1">
        <f>'2. WB and IMF ext debt pay data'!AX166</f>
        <v>1.4851485148514851E-2</v>
      </c>
      <c r="AZ60" s="1">
        <f>'2. WB and IMF ext debt pay data'!AY166</f>
        <v>9.9009900990099011E-3</v>
      </c>
      <c r="BA60" s="1">
        <f>'2. WB and IMF ext debt pay data'!AZ166</f>
        <v>9.9009900990099011E-3</v>
      </c>
      <c r="BB60" s="1">
        <f>'2. WB and IMF ext debt pay data'!BA166</f>
        <v>9.9009900990099011E-3</v>
      </c>
      <c r="BC60" s="1"/>
      <c r="BD60" s="1"/>
      <c r="BE60" s="1"/>
      <c r="BF60" s="1"/>
      <c r="BG60" s="1"/>
      <c r="BH60" s="1">
        <f t="shared" si="12"/>
        <v>3.083796082782456E-2</v>
      </c>
      <c r="BI60" s="1">
        <f t="shared" si="10"/>
        <v>3.089606195141122E-2</v>
      </c>
      <c r="BJ60" s="1">
        <f t="shared" si="11"/>
        <v>1.9764588251404917E-2</v>
      </c>
    </row>
    <row r="61" spans="1:62" x14ac:dyDescent="0.25">
      <c r="A61" t="s">
        <v>100</v>
      </c>
      <c r="B61" t="s">
        <v>248</v>
      </c>
      <c r="D61" s="1">
        <f>'2. WB and IMF ext debt pay data'!C169</f>
        <v>9.8655906442466065E-2</v>
      </c>
      <c r="E61" s="1">
        <f>'2. WB and IMF ext debt pay data'!D169</f>
        <v>9.644362535763075E-2</v>
      </c>
      <c r="F61" s="1">
        <f>'2. WB and IMF ext debt pay data'!E169</f>
        <v>0.11500662358599155</v>
      </c>
      <c r="G61" s="1">
        <f>'2. WB and IMF ext debt pay data'!F169</f>
        <v>0.13930010383216235</v>
      </c>
      <c r="H61" s="1">
        <f>'2. WB and IMF ext debt pay data'!G169</f>
        <v>0.16394031968423275</v>
      </c>
      <c r="I61" s="1">
        <f>'2. WB and IMF ext debt pay data'!H169</f>
        <v>0.23227512472466774</v>
      </c>
      <c r="J61" s="1">
        <f>'2. WB and IMF ext debt pay data'!I169</f>
        <v>0.30730874744387676</v>
      </c>
      <c r="K61" s="1">
        <f>'2. WB and IMF ext debt pay data'!J169</f>
        <v>0.41090175218222569</v>
      </c>
      <c r="L61" s="1">
        <f>'2. WB and IMF ext debt pay data'!K169</f>
        <v>0.44889845501387998</v>
      </c>
      <c r="M61" s="1">
        <f>'2. WB and IMF ext debt pay data'!L169</f>
        <v>0.45287021881239969</v>
      </c>
      <c r="N61" s="1">
        <f>'2. WB and IMF ext debt pay data'!M169</f>
        <v>0.32737009237325188</v>
      </c>
      <c r="O61" s="1">
        <f>'2. WB and IMF ext debt pay data'!N169</f>
        <v>0.3299453553147545</v>
      </c>
      <c r="P61" s="1">
        <f>'2. WB and IMF ext debt pay data'!O169</f>
        <v>0.32447384054032358</v>
      </c>
      <c r="Q61" s="1">
        <f>'2. WB and IMF ext debt pay data'!P169</f>
        <v>0.34601700821822856</v>
      </c>
      <c r="R61" s="1">
        <f>'2. WB and IMF ext debt pay data'!Q169</f>
        <v>0.30406131005586562</v>
      </c>
      <c r="S61" s="1">
        <f>'2. WB and IMF ext debt pay data'!R169</f>
        <v>0.30968039693024862</v>
      </c>
      <c r="T61" s="1">
        <f>'2. WB and IMF ext debt pay data'!S169</f>
        <v>0.34297059457064211</v>
      </c>
      <c r="U61" s="1">
        <f>'2. WB and IMF ext debt pay data'!T169</f>
        <v>0.24067541393083106</v>
      </c>
      <c r="V61" s="1">
        <f>'2. WB and IMF ext debt pay data'!U169</f>
        <v>0.48115311244109804</v>
      </c>
      <c r="W61" s="1">
        <f>'2. WB and IMF ext debt pay data'!V169</f>
        <v>0.40138335948196024</v>
      </c>
      <c r="X61" s="1">
        <f>'2. WB and IMF ext debt pay data'!W169</f>
        <v>0.34030600634097058</v>
      </c>
      <c r="Y61" s="1">
        <f>'2. WB and IMF ext debt pay data'!X169</f>
        <v>0.28867574240377886</v>
      </c>
      <c r="Z61" s="1">
        <f>'2. WB and IMF ext debt pay data'!Y169</f>
        <v>0.26472799152764093</v>
      </c>
      <c r="AA61" s="1">
        <f>'2. WB and IMF ext debt pay data'!Z169</f>
        <v>0.20687684017911445</v>
      </c>
      <c r="AB61" s="1">
        <f>'2. WB and IMF ext debt pay data'!AA169</f>
        <v>0.23722484281462322</v>
      </c>
      <c r="AC61" s="1">
        <f>'2. WB and IMF ext debt pay data'!AB169</f>
        <v>0.17369282642604281</v>
      </c>
      <c r="AD61" s="1">
        <f>'2. WB and IMF ext debt pay data'!AC169</f>
        <v>0.23241940534396657</v>
      </c>
      <c r="AE61" s="1">
        <f>'2. WB and IMF ext debt pay data'!AD169</f>
        <v>0.12927164252663326</v>
      </c>
      <c r="AF61" s="1">
        <f>'2. WB and IMF ext debt pay data'!AE169</f>
        <v>8.750183564603517E-2</v>
      </c>
      <c r="AG61" s="1">
        <f>'2. WB and IMF ext debt pay data'!AF169</f>
        <v>0.11092315552089663</v>
      </c>
      <c r="AH61" s="1">
        <f>'2. WB and IMF ext debt pay data'!AG169</f>
        <v>9.4101442841692001E-2</v>
      </c>
      <c r="AI61" s="1">
        <f>'2. WB and IMF ext debt pay data'!AH169</f>
        <v>6.3019529135941291E-2</v>
      </c>
      <c r="AJ61" s="1">
        <f>'2. WB and IMF ext debt pay data'!AI169</f>
        <v>6.2312980969698936E-2</v>
      </c>
      <c r="AK61" s="1">
        <f>'2. WB and IMF ext debt pay data'!AJ169</f>
        <v>7.5532798345333427E-2</v>
      </c>
      <c r="AL61" s="1">
        <f>'2. WB and IMF ext debt pay data'!AK169</f>
        <v>0.19216714530817883</v>
      </c>
      <c r="AM61" s="1">
        <f>'2. WB and IMF ext debt pay data'!AL169</f>
        <v>0.11110319388982612</v>
      </c>
      <c r="AN61" s="1">
        <f>'2. WB and IMF ext debt pay data'!AM169</f>
        <v>0.11950544359517624</v>
      </c>
      <c r="AO61" s="1">
        <f>'2. WB and IMF ext debt pay data'!AN169</f>
        <v>0.1274013859530809</v>
      </c>
      <c r="AP61" s="1">
        <f>'2. WB and IMF ext debt pay data'!AO169</f>
        <v>0.11268202405498061</v>
      </c>
      <c r="AQ61" s="1">
        <f>'2. WB and IMF ext debt pay data'!AP169</f>
        <v>0.13328150663779573</v>
      </c>
      <c r="AR61" s="1">
        <f>'2. WB and IMF ext debt pay data'!AQ169</f>
        <v>0.21436293324273253</v>
      </c>
      <c r="AS61" s="1">
        <f>'2. WB and IMF ext debt pay data'!AR169</f>
        <v>0.1917399317895952</v>
      </c>
      <c r="AT61" s="1">
        <f>'2. WB and IMF ext debt pay data'!AS169</f>
        <v>0.20139918108106253</v>
      </c>
      <c r="AU61" s="1">
        <f>'2. WB and IMF ext debt pay data'!AT169</f>
        <v>0.12829037536673724</v>
      </c>
      <c r="AV61" s="1">
        <f>'2. WB and IMF ext debt pay data'!AU169</f>
        <v>0.18973071445798903</v>
      </c>
      <c r="AW61" s="1">
        <f>'2. WB and IMF ext debt pay data'!AV169</f>
        <v>0.125</v>
      </c>
      <c r="AX61" s="1">
        <f>'2. WB and IMF ext debt pay data'!AW169</f>
        <v>0.10833333333333334</v>
      </c>
      <c r="AY61" s="1">
        <f>'2. WB and IMF ext debt pay data'!AX169</f>
        <v>0.11570247933884296</v>
      </c>
      <c r="AZ61" s="1">
        <f>'2. WB and IMF ext debt pay data'!AY169</f>
        <v>0.10655737704918034</v>
      </c>
      <c r="BA61" s="1">
        <f>'2. WB and IMF ext debt pay data'!AZ169</f>
        <v>9.0163934426229525E-2</v>
      </c>
      <c r="BB61" s="1">
        <f>'2. WB and IMF ext debt pay data'!BA169</f>
        <v>0.10655737704918034</v>
      </c>
      <c r="BC61" s="1"/>
      <c r="BD61" s="1"/>
      <c r="BE61" s="1"/>
      <c r="BF61" s="1"/>
      <c r="BG61" s="1"/>
      <c r="BH61" s="1">
        <f t="shared" si="12"/>
        <v>0.169114948939416</v>
      </c>
      <c r="BI61" s="1">
        <f t="shared" si="10"/>
        <v>0.17508718932301939</v>
      </c>
      <c r="BJ61" s="1">
        <f t="shared" si="11"/>
        <v>0.13469163178254134</v>
      </c>
    </row>
    <row r="62" spans="1:62" x14ac:dyDescent="0.25">
      <c r="A62" t="s">
        <v>102</v>
      </c>
      <c r="B62" t="s">
        <v>248</v>
      </c>
      <c r="D62" s="1">
        <f>'2. WB and IMF ext debt pay data'!C172</f>
        <v>5.9326571873107053E-2</v>
      </c>
      <c r="E62" s="1">
        <f>'2. WB and IMF ext debt pay data'!D172</f>
        <v>4.3549281515726131E-2</v>
      </c>
      <c r="F62" s="1">
        <f>'2. WB and IMF ext debt pay data'!E172</f>
        <v>3.0975810658667145E-2</v>
      </c>
      <c r="G62" s="1">
        <f>'2. WB and IMF ext debt pay data'!F172</f>
        <v>2.4843110552760068E-2</v>
      </c>
      <c r="H62" s="1">
        <f>'2. WB and IMF ext debt pay data'!G172</f>
        <v>1.6683545100477412E-2</v>
      </c>
      <c r="I62" s="1">
        <f>'2. WB and IMF ext debt pay data'!H172</f>
        <v>1.2787656048708915E-2</v>
      </c>
      <c r="J62" s="1">
        <f>'2. WB and IMF ext debt pay data'!I172</f>
        <v>1.0346812711460361E-2</v>
      </c>
      <c r="K62" s="1">
        <f>'2. WB and IMF ext debt pay data'!J172</f>
        <v>5.2446364545599353E-3</v>
      </c>
      <c r="L62" s="1">
        <f>'2. WB and IMF ext debt pay data'!K172</f>
        <v>7.4507247007939538E-3</v>
      </c>
      <c r="M62" s="1">
        <f>'2. WB and IMF ext debt pay data'!L172</f>
        <v>2.6299531237129843E-3</v>
      </c>
      <c r="N62" s="1">
        <f>'2. WB and IMF ext debt pay data'!M172</f>
        <v>2.4197412228493323E-3</v>
      </c>
      <c r="O62" s="1">
        <f>'2. WB and IMF ext debt pay data'!N172</f>
        <v>4.8869999114168425E-3</v>
      </c>
      <c r="P62" s="1">
        <f>'2. WB and IMF ext debt pay data'!O172</f>
        <v>3.4154998255393178E-2</v>
      </c>
      <c r="Q62" s="1">
        <f>'2. WB and IMF ext debt pay data'!P172</f>
        <v>3.3009858880355715E-2</v>
      </c>
      <c r="R62" s="1">
        <f>'2. WB and IMF ext debt pay data'!Q172</f>
        <v>0.13772027433598436</v>
      </c>
      <c r="S62" s="1">
        <f>'2. WB and IMF ext debt pay data'!R172</f>
        <v>0.20328813558735512</v>
      </c>
      <c r="T62" s="1">
        <f>'2. WB and IMF ext debt pay data'!S172</f>
        <v>0.19478900753268338</v>
      </c>
      <c r="U62" s="1">
        <f>'2. WB and IMF ext debt pay data'!T172</f>
        <v>0.17291620683904432</v>
      </c>
      <c r="V62" s="1">
        <f>'2. WB and IMF ext debt pay data'!U172</f>
        <v>8.5302930195004012E-2</v>
      </c>
      <c r="W62" s="1">
        <f>'2. WB and IMF ext debt pay data'!V172</f>
        <v>7.1700238633551308E-2</v>
      </c>
      <c r="X62" s="1">
        <f>'2. WB and IMF ext debt pay data'!W172</f>
        <v>3.2885079445920763E-2</v>
      </c>
      <c r="Y62" s="1">
        <f>'2. WB and IMF ext debt pay data'!X172</f>
        <v>1.9827064726674188E-2</v>
      </c>
      <c r="Z62" s="1">
        <f>'2. WB and IMF ext debt pay data'!Y172</f>
        <v>6.2039082730112098E-2</v>
      </c>
      <c r="AA62" s="1">
        <f>'2. WB and IMF ext debt pay data'!Z172</f>
        <v>6.0481052142517921E-2</v>
      </c>
      <c r="AB62" s="1">
        <f>'2. WB and IMF ext debt pay data'!AA172</f>
        <v>6.2006615059325233E-2</v>
      </c>
      <c r="AC62" s="1">
        <f>'2. WB and IMF ext debt pay data'!AB172</f>
        <v>5.1161294658478518E-2</v>
      </c>
      <c r="AD62" s="1">
        <f>'2. WB and IMF ext debt pay data'!AC172</f>
        <v>4.9358905407424596E-2</v>
      </c>
      <c r="AE62" s="1">
        <f>'2. WB and IMF ext debt pay data'!AD172</f>
        <v>4.9890855288873659E-2</v>
      </c>
      <c r="AF62" s="1">
        <f>'2. WB and IMF ext debt pay data'!AE172</f>
        <v>4.3159516881097156E-2</v>
      </c>
      <c r="AG62" s="1">
        <f>'2. WB and IMF ext debt pay data'!AF172</f>
        <v>3.6609009229381741E-2</v>
      </c>
      <c r="AH62" s="1">
        <f>'2. WB and IMF ext debt pay data'!AG172</f>
        <v>2.1159691408596734E-2</v>
      </c>
      <c r="AI62" s="1">
        <f>'2. WB and IMF ext debt pay data'!AH172</f>
        <v>1.4926632842559507E-2</v>
      </c>
      <c r="AJ62" s="1">
        <f>'2. WB and IMF ext debt pay data'!AI172</f>
        <v>9.0512412244545103E-3</v>
      </c>
      <c r="AK62" s="1">
        <f>'2. WB and IMF ext debt pay data'!AJ172</f>
        <v>8.0781982806659314E-3</v>
      </c>
      <c r="AL62" s="1">
        <f>'2. WB and IMF ext debt pay data'!AK172</f>
        <v>8.3903888689335574E-3</v>
      </c>
      <c r="AM62" s="1">
        <f>'2. WB and IMF ext debt pay data'!AL172</f>
        <v>1.1419392690391666E-2</v>
      </c>
      <c r="AN62" s="1">
        <f>'2. WB and IMF ext debt pay data'!AM172</f>
        <v>2.8933350663887372E-2</v>
      </c>
      <c r="AO62" s="1">
        <f>'2. WB and IMF ext debt pay data'!AN172</f>
        <v>5.440194608350846E-3</v>
      </c>
      <c r="AP62" s="1">
        <f>'2. WB and IMF ext debt pay data'!AO172</f>
        <v>3.4813829183891745E-3</v>
      </c>
      <c r="AQ62" s="1">
        <f>'2. WB and IMF ext debt pay data'!AP172</f>
        <v>5.480837170699665E-3</v>
      </c>
      <c r="AR62" s="1">
        <f>'2. WB and IMF ext debt pay data'!AQ172</f>
        <v>6.9666895032842405E-3</v>
      </c>
      <c r="AS62" s="1">
        <f>'2. WB and IMF ext debt pay data'!AR172</f>
        <v>3.0933653967835837E-3</v>
      </c>
      <c r="AT62" s="1">
        <f>'2. WB and IMF ext debt pay data'!AS172</f>
        <v>3.5118551977564678E-3</v>
      </c>
      <c r="AU62" s="1">
        <f>'2. WB and IMF ext debt pay data'!AT172</f>
        <v>7.4612223915226797E-3</v>
      </c>
      <c r="AV62" s="1">
        <f>'2. WB and IMF ext debt pay data'!AU172</f>
        <v>7.5010470474441791E-3</v>
      </c>
      <c r="AW62" s="1">
        <f>'2. WB and IMF ext debt pay data'!AV172</f>
        <v>1.5329237279293826E-3</v>
      </c>
      <c r="AX62" s="1">
        <f>'2. WB and IMF ext debt pay data'!AW172</f>
        <v>1.0546183590285456E-3</v>
      </c>
      <c r="AY62" s="1">
        <f>'2. WB and IMF ext debt pay data'!AX172</f>
        <v>0</v>
      </c>
      <c r="AZ62" s="1">
        <f>'2. WB and IMF ext debt pay data'!AY172</f>
        <v>0</v>
      </c>
      <c r="BA62" s="1">
        <f>'2. WB and IMF ext debt pay data'!AZ172</f>
        <v>0</v>
      </c>
      <c r="BB62" s="1">
        <f>'2. WB and IMF ext debt pay data'!BA172</f>
        <v>0</v>
      </c>
      <c r="BC62" s="1"/>
      <c r="BD62" s="1"/>
      <c r="BE62" s="1"/>
      <c r="BF62" s="1"/>
      <c r="BG62" s="1"/>
      <c r="BH62" s="1">
        <f t="shared" si="12"/>
        <v>5.0782772050600288E-3</v>
      </c>
      <c r="BI62" s="1">
        <f t="shared" si="10"/>
        <v>5.0111838774534222E-3</v>
      </c>
      <c r="BJ62" s="1">
        <f t="shared" si="11"/>
        <v>2.5221472836005265E-3</v>
      </c>
    </row>
    <row r="63" spans="1:62" x14ac:dyDescent="0.25">
      <c r="A63" t="s">
        <v>104</v>
      </c>
      <c r="B63" t="s">
        <v>248</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f>'2. WB and IMF ext debt pay data'!AL175</f>
        <v>3.4629720847705429E-2</v>
      </c>
      <c r="AN63" s="1">
        <f>'2. WB and IMF ext debt pay data'!AM175</f>
        <v>2.8503729541620601E-2</v>
      </c>
      <c r="AO63" s="1">
        <f>'2. WB and IMF ext debt pay data'!AN175</f>
        <v>2.2394833950380905E-2</v>
      </c>
      <c r="AP63" s="1">
        <f>'2. WB and IMF ext debt pay data'!AO175</f>
        <v>2.2278245973536583E-2</v>
      </c>
      <c r="AQ63" s="1">
        <f>'2. WB and IMF ext debt pay data'!AP175</f>
        <v>3.2143541719418828E-2</v>
      </c>
      <c r="AR63" s="1">
        <f>'2. WB and IMF ext debt pay data'!AQ175</f>
        <v>7.5774150313510924E-2</v>
      </c>
      <c r="AS63" s="1">
        <f>'2. WB and IMF ext debt pay data'!AR175</f>
        <v>5.4373707867702965E-2</v>
      </c>
      <c r="AT63" s="1">
        <f>'2. WB and IMF ext debt pay data'!AS175</f>
        <v>3.7840448508213533E-2</v>
      </c>
      <c r="AU63" s="1">
        <f>'2. WB and IMF ext debt pay data'!AT175</f>
        <v>4.0935908670425201E-2</v>
      </c>
      <c r="AV63" s="1">
        <f>'2. WB and IMF ext debt pay data'!AU175</f>
        <v>3.1338376895544924E-2</v>
      </c>
      <c r="AW63" s="1">
        <f>'2. WB and IMF ext debt pay data'!AV175</f>
        <v>4.6070460704607047E-2</v>
      </c>
      <c r="AX63" s="1">
        <f>'2. WB and IMF ext debt pay data'!AW175</f>
        <v>4.6242774566473986E-2</v>
      </c>
      <c r="AY63" s="1">
        <f>'2. WB and IMF ext debt pay data'!AX175</f>
        <v>4.5714285714285714E-2</v>
      </c>
      <c r="AZ63" s="1">
        <f>'2. WB and IMF ext debt pay data'!AY175</f>
        <v>2.5568181818181816E-2</v>
      </c>
      <c r="BA63" s="1">
        <f>'2. WB and IMF ext debt pay data'!AZ175</f>
        <v>1.7094017094017092E-2</v>
      </c>
      <c r="BB63" s="1">
        <f>'2. WB and IMF ext debt pay data'!BA175</f>
        <v>1.7241379310344827E-2</v>
      </c>
      <c r="BC63" s="1"/>
      <c r="BD63" s="1"/>
      <c r="BE63" s="1"/>
      <c r="BF63" s="1"/>
      <c r="BG63" s="1"/>
      <c r="BH63" s="1">
        <f t="shared" si="12"/>
        <v>4.5496656382774781E-2</v>
      </c>
      <c r="BI63" s="1">
        <f t="shared" si="10"/>
        <v>4.7722175493334094E-2</v>
      </c>
      <c r="BJ63" s="1">
        <f t="shared" si="11"/>
        <v>4.2341474470227916E-2</v>
      </c>
    </row>
    <row r="64" spans="1:62" x14ac:dyDescent="0.25">
      <c r="A64" t="s">
        <v>106</v>
      </c>
      <c r="B64" t="s">
        <v>248</v>
      </c>
      <c r="C64" t="s">
        <v>244</v>
      </c>
      <c r="D64" s="1"/>
      <c r="E64" s="1"/>
      <c r="F64" s="1"/>
      <c r="G64" s="1"/>
      <c r="H64" s="1"/>
      <c r="I64" s="1"/>
      <c r="J64" s="1"/>
      <c r="K64" s="1"/>
      <c r="L64" s="1"/>
      <c r="M64" s="1"/>
      <c r="N64" s="1">
        <f>'2. WB and IMF ext debt pay data'!M178</f>
        <v>0.53359787100265543</v>
      </c>
      <c r="O64" s="1">
        <f>'2. WB and IMF ext debt pay data'!N178</f>
        <v>0.6607620590805825</v>
      </c>
      <c r="P64" s="1">
        <f>'2. WB and IMF ext debt pay data'!O178</f>
        <v>0.70753939585336523</v>
      </c>
      <c r="Q64" s="1">
        <f>'2. WB and IMF ext debt pay data'!P178</f>
        <v>0.42286061083984772</v>
      </c>
      <c r="R64" s="1">
        <f>'2. WB and IMF ext debt pay data'!Q178</f>
        <v>0.45295910819929797</v>
      </c>
      <c r="S64" s="1">
        <f>'2. WB and IMF ext debt pay data'!R178</f>
        <v>0.39787165965483789</v>
      </c>
      <c r="T64" s="1">
        <f>'2. WB and IMF ext debt pay data'!S178</f>
        <v>0.36844825801845871</v>
      </c>
      <c r="U64" s="1">
        <f>'2. WB and IMF ext debt pay data'!T178</f>
        <v>0.31677686136037653</v>
      </c>
      <c r="V64" s="1">
        <f>'2. WB and IMF ext debt pay data'!U178</f>
        <v>0.21891520027177952</v>
      </c>
      <c r="W64" s="1">
        <f>'2. WB and IMF ext debt pay data'!V178</f>
        <v>0.24402506529319876</v>
      </c>
      <c r="X64" s="1">
        <f>'2. WB and IMF ext debt pay data'!W178</f>
        <v>0.25161275880988859</v>
      </c>
      <c r="Y64" s="1">
        <f>'2. WB and IMF ext debt pay data'!X178</f>
        <v>0.31899298188940456</v>
      </c>
      <c r="Z64" s="1">
        <f>'2. WB and IMF ext debt pay data'!Y178</f>
        <v>0.34829470316834987</v>
      </c>
      <c r="AA64" s="1">
        <f>'2. WB and IMF ext debt pay data'!Z178</f>
        <v>0.32874807713485305</v>
      </c>
      <c r="AB64" s="1">
        <f>'2. WB and IMF ext debt pay data'!AA178</f>
        <v>0.29976522660266175</v>
      </c>
      <c r="AC64" s="1">
        <f>'2. WB and IMF ext debt pay data'!AB178</f>
        <v>0.310374433718759</v>
      </c>
      <c r="AD64" s="1">
        <f>'2. WB and IMF ext debt pay data'!AC178</f>
        <v>0.23657969019175898</v>
      </c>
      <c r="AE64" s="1">
        <f>'2. WB and IMF ext debt pay data'!AD178</f>
        <v>0.29576873738941933</v>
      </c>
      <c r="AF64" s="1">
        <f>'2. WB and IMF ext debt pay data'!AE178</f>
        <v>0.25315281213085677</v>
      </c>
      <c r="AG64" s="1">
        <f>'2. WB and IMF ext debt pay data'!AF178</f>
        <v>0.37509034416191656</v>
      </c>
      <c r="AH64" s="1">
        <f>'2. WB and IMF ext debt pay data'!AG178</f>
        <v>0.23528686700457552</v>
      </c>
      <c r="AI64" s="1">
        <f>'2. WB and IMF ext debt pay data'!AH178</f>
        <v>0.33382058429311107</v>
      </c>
      <c r="AJ64" s="1">
        <f>'2. WB and IMF ext debt pay data'!AI178</f>
        <v>0.29136345971602667</v>
      </c>
      <c r="AK64" s="1">
        <f>'2. WB and IMF ext debt pay data'!AJ178</f>
        <v>0.27212605374065685</v>
      </c>
      <c r="AL64" s="1">
        <f>'2. WB and IMF ext debt pay data'!AK178</f>
        <v>0.3672252010729754</v>
      </c>
      <c r="AM64" s="1">
        <f>'2. WB and IMF ext debt pay data'!AL178</f>
        <v>0.33248275037199004</v>
      </c>
      <c r="AN64" s="1">
        <f>'2. WB and IMF ext debt pay data'!AM178</f>
        <v>0.44779052876243258</v>
      </c>
      <c r="AO64" s="1">
        <f>'2. WB and IMF ext debt pay data'!AN178</f>
        <v>0.29528476514632257</v>
      </c>
      <c r="AP64" s="1">
        <f>'2. WB and IMF ext debt pay data'!AO178</f>
        <v>0.23204441586959906</v>
      </c>
      <c r="AQ64" s="1">
        <f>'2. WB and IMF ext debt pay data'!AP178</f>
        <v>0.42955618899525805</v>
      </c>
      <c r="AR64" s="1">
        <f>'2. WB and IMF ext debt pay data'!AQ178</f>
        <v>0.29256423312624602</v>
      </c>
      <c r="AS64" s="1">
        <f>'2. WB and IMF ext debt pay data'!AR178</f>
        <v>0.25686952120265705</v>
      </c>
      <c r="AT64" s="1">
        <f>'2. WB and IMF ext debt pay data'!AS178</f>
        <v>0.24112299975779924</v>
      </c>
      <c r="AU64" s="1">
        <f>'2. WB and IMF ext debt pay data'!AT178</f>
        <v>0.28766111882361883</v>
      </c>
      <c r="AV64" s="1">
        <f>'2. WB and IMF ext debt pay data'!AU178</f>
        <v>0.22984253989794493</v>
      </c>
      <c r="AW64" s="1">
        <f>'2. WB and IMF ext debt pay data'!AV178</f>
        <v>0.19867549668874174</v>
      </c>
      <c r="AX64" s="1">
        <f>'2. WB and IMF ext debt pay data'!AW178</f>
        <v>0.22419928825622773</v>
      </c>
      <c r="AY64" s="1">
        <f>'2. WB and IMF ext debt pay data'!AX178</f>
        <v>0.21071428571428572</v>
      </c>
      <c r="AZ64" s="1">
        <f>'2. WB and IMF ext debt pay data'!AY178</f>
        <v>0.2078853046594982</v>
      </c>
      <c r="BA64" s="1">
        <f>'2. WB and IMF ext debt pay data'!AZ178</f>
        <v>0.17500000000000002</v>
      </c>
      <c r="BB64" s="1">
        <f>'2. WB and IMF ext debt pay data'!BA178</f>
        <v>0.20357142857142857</v>
      </c>
      <c r="BC64" s="1"/>
      <c r="BD64" s="1"/>
      <c r="BE64" s="1"/>
      <c r="BF64" s="1"/>
      <c r="BG64" s="1"/>
      <c r="BH64" s="1">
        <f t="shared" si="12"/>
        <v>0.27661315692746652</v>
      </c>
      <c r="BI64" s="1">
        <f t="shared" si="10"/>
        <v>0.25112265158283464</v>
      </c>
      <c r="BJ64" s="1">
        <f t="shared" si="11"/>
        <v>0.21585790263930002</v>
      </c>
    </row>
    <row r="65" spans="1:62" x14ac:dyDescent="0.25">
      <c r="A65" t="s">
        <v>108</v>
      </c>
      <c r="B65" t="s">
        <v>249</v>
      </c>
      <c r="D65" s="1">
        <f>'2. WB and IMF ext debt pay data'!C181</f>
        <v>0.14897164366816526</v>
      </c>
      <c r="E65" s="1">
        <f>'2. WB and IMF ext debt pay data'!D181</f>
        <v>0.19323589600864885</v>
      </c>
      <c r="F65" s="1">
        <f>'2. WB and IMF ext debt pay data'!E181</f>
        <v>0.15749906415337125</v>
      </c>
      <c r="G65" s="1">
        <f>'2. WB and IMF ext debt pay data'!F181</f>
        <v>0.19695081423444896</v>
      </c>
      <c r="H65" s="1">
        <f>'2. WB and IMF ext debt pay data'!G181</f>
        <v>0.21601214323019091</v>
      </c>
      <c r="I65" s="1">
        <f>'2. WB and IMF ext debt pay data'!H181</f>
        <v>0.25696664926623836</v>
      </c>
      <c r="J65" s="1">
        <f>'2. WB and IMF ext debt pay data'!I181</f>
        <v>0.26825697158665535</v>
      </c>
      <c r="K65" s="1">
        <f>'2. WB and IMF ext debt pay data'!J181</f>
        <v>0.3524232379667403</v>
      </c>
      <c r="L65" s="1">
        <f>'2. WB and IMF ext debt pay data'!K181</f>
        <v>0.46708691144283027</v>
      </c>
      <c r="M65" s="1">
        <f>'2. WB and IMF ext debt pay data'!L181</f>
        <v>0.35662854106463265</v>
      </c>
      <c r="N65" s="1">
        <f>'2. WB and IMF ext debt pay data'!M181</f>
        <v>0.37299167257037186</v>
      </c>
      <c r="O65" s="1">
        <f>'2. WB and IMF ext debt pay data'!N181</f>
        <v>0.42006353332215851</v>
      </c>
      <c r="P65" s="1">
        <f>'2. WB and IMF ext debt pay data'!O181</f>
        <v>0.33708473054059768</v>
      </c>
      <c r="Q65" s="1">
        <f>'2. WB and IMF ext debt pay data'!P181</f>
        <v>0.29476804379696575</v>
      </c>
      <c r="R65" s="1">
        <f>'2. WB and IMF ext debt pay data'!Q181</f>
        <v>0.26289797456381597</v>
      </c>
      <c r="S65" s="1">
        <f>'2. WB and IMF ext debt pay data'!R181</f>
        <v>0.24361367218560592</v>
      </c>
      <c r="T65" s="1">
        <f>'2. WB and IMF ext debt pay data'!S181</f>
        <v>0.40512770300109113</v>
      </c>
      <c r="U65" s="1">
        <f>'2. WB and IMF ext debt pay data'!T181</f>
        <v>0.36248529709480082</v>
      </c>
      <c r="V65" s="1">
        <f>'2. WB and IMF ext debt pay data'!U181</f>
        <v>0.34842012373209852</v>
      </c>
      <c r="W65" s="1">
        <f>'2. WB and IMF ext debt pay data'!V181</f>
        <v>0.20674791805081524</v>
      </c>
      <c r="X65" s="1">
        <f>'2. WB and IMF ext debt pay data'!W181</f>
        <v>0.23756486785679568</v>
      </c>
      <c r="Y65" s="1">
        <f>'2. WB and IMF ext debt pay data'!X181</f>
        <v>0.22256521170023824</v>
      </c>
      <c r="Z65" s="1">
        <f>'2. WB and IMF ext debt pay data'!Y181</f>
        <v>0.20345983246353236</v>
      </c>
      <c r="AA65" s="1">
        <f>'2. WB and IMF ext debt pay data'!Z181</f>
        <v>0.3212132688994877</v>
      </c>
      <c r="AB65" s="1">
        <f>'2. WB and IMF ext debt pay data'!AA181</f>
        <v>0.16175986368211445</v>
      </c>
      <c r="AC65" s="1">
        <f>'2. WB and IMF ext debt pay data'!AB181</f>
        <v>0.13916533224862848</v>
      </c>
      <c r="AD65" s="1">
        <f>'2. WB and IMF ext debt pay data'!AC181</f>
        <v>0.13180978915161795</v>
      </c>
      <c r="AE65" s="1">
        <f>'2. WB and IMF ext debt pay data'!AD181</f>
        <v>0.12349609625957202</v>
      </c>
      <c r="AF65" s="1">
        <f>'2. WB and IMF ext debt pay data'!AE181</f>
        <v>0.38786559074764326</v>
      </c>
      <c r="AG65" s="1">
        <f>'2. WB and IMF ext debt pay data'!AF181</f>
        <v>8.3882397370663109E-2</v>
      </c>
      <c r="AH65" s="1">
        <f>'2. WB and IMF ext debt pay data'!AG181</f>
        <v>9.5270657043261819E-2</v>
      </c>
      <c r="AI65" s="1">
        <f>'2. WB and IMF ext debt pay data'!AH181</f>
        <v>0.1143337725353856</v>
      </c>
      <c r="AJ65" s="1">
        <f>'2. WB and IMF ext debt pay data'!AI181</f>
        <v>0.12880242885179094</v>
      </c>
      <c r="AK65" s="1">
        <f>'2. WB and IMF ext debt pay data'!AJ181</f>
        <v>0.10366733079119309</v>
      </c>
      <c r="AL65" s="1">
        <f>'2. WB and IMF ext debt pay data'!AK181</f>
        <v>0.13002842461622827</v>
      </c>
      <c r="AM65" s="1">
        <f>'2. WB and IMF ext debt pay data'!AL181</f>
        <v>0.19693996808331901</v>
      </c>
      <c r="AN65" s="1">
        <f>'2. WB and IMF ext debt pay data'!AM181</f>
        <v>0.20624365600441152</v>
      </c>
      <c r="AO65" s="1">
        <f>'2. WB and IMF ext debt pay data'!AN181</f>
        <v>0.13541465529235039</v>
      </c>
      <c r="AP65" s="1">
        <f>'2. WB and IMF ext debt pay data'!AO181</f>
        <v>0.14182482583403386</v>
      </c>
      <c r="AQ65" s="1">
        <f>'2. WB and IMF ext debt pay data'!AP181</f>
        <v>0.22847697663674402</v>
      </c>
      <c r="AR65" s="1">
        <f>'2. WB and IMF ext debt pay data'!AQ181</f>
        <v>0.24301381331380573</v>
      </c>
      <c r="AS65" s="1">
        <f>'2. WB and IMF ext debt pay data'!AR181</f>
        <v>0.22404640863779873</v>
      </c>
      <c r="AT65" s="1">
        <f>'2. WB and IMF ext debt pay data'!AS181</f>
        <v>0.28518985707221195</v>
      </c>
      <c r="AU65" s="1">
        <f>'2. WB and IMF ext debt pay data'!AT181</f>
        <v>0.19824278756122196</v>
      </c>
      <c r="AV65" s="1">
        <f>'2. WB and IMF ext debt pay data'!AU181</f>
        <v>0.18006026915243137</v>
      </c>
      <c r="AW65" s="1">
        <f>'2. WB and IMF ext debt pay data'!AV181</f>
        <v>0.30985915492957744</v>
      </c>
      <c r="AX65" s="1">
        <f>'2. WB and IMF ext debt pay data'!AW181</f>
        <v>0.3116279069767442</v>
      </c>
      <c r="AY65" s="1">
        <f>'2. WB and IMF ext debt pay data'!AX181</f>
        <v>0.247787610619469</v>
      </c>
      <c r="AZ65" s="1">
        <f>'2. WB and IMF ext debt pay data'!AY181</f>
        <v>0.17672413793103448</v>
      </c>
      <c r="BA65" s="1">
        <f>'2. WB and IMF ext debt pay data'!AZ181</f>
        <v>0.1982758620689655</v>
      </c>
      <c r="BB65" s="1">
        <f>'2. WB and IMF ext debt pay data'!BA181</f>
        <v>0.31896551724137934</v>
      </c>
      <c r="BC65" s="1"/>
      <c r="BD65" s="1"/>
      <c r="BE65" s="1"/>
      <c r="BF65" s="1"/>
      <c r="BG65" s="1"/>
      <c r="BH65" s="1">
        <f t="shared" si="12"/>
        <v>0.23841275247197019</v>
      </c>
      <c r="BI65" s="1">
        <f t="shared" si="10"/>
        <v>0.24006871511117456</v>
      </c>
      <c r="BJ65" s="1">
        <f t="shared" si="11"/>
        <v>0.26233373541955551</v>
      </c>
    </row>
    <row r="66" spans="1:62" x14ac:dyDescent="0.25">
      <c r="A66" t="s">
        <v>109</v>
      </c>
      <c r="B66" t="s">
        <v>248</v>
      </c>
      <c r="D66" s="1"/>
      <c r="E66" s="1"/>
      <c r="F66" s="1"/>
      <c r="G66" s="1"/>
      <c r="H66" s="1"/>
      <c r="I66" s="1"/>
      <c r="J66" s="1"/>
      <c r="K66" s="1"/>
      <c r="L66" s="1"/>
      <c r="M66" s="1"/>
      <c r="N66" s="1"/>
      <c r="O66" s="1"/>
      <c r="P66" s="1"/>
      <c r="Q66" s="1"/>
      <c r="R66" s="1">
        <f>'2. WB and IMF ext debt pay data'!Q184</f>
        <v>2.1156021042652004E-2</v>
      </c>
      <c r="S66" s="1">
        <f>'2. WB and IMF ext debt pay data'!R184</f>
        <v>7.5659391719725119E-2</v>
      </c>
      <c r="T66" s="1">
        <f>'2. WB and IMF ext debt pay data'!S184</f>
        <v>9.6349730602624029E-2</v>
      </c>
      <c r="U66" s="1">
        <f>'2. WB and IMF ext debt pay data'!T184</f>
        <v>0.11589276861849389</v>
      </c>
      <c r="V66" s="1">
        <f>'2. WB and IMF ext debt pay data'!U184</f>
        <v>0.12795406881289909</v>
      </c>
      <c r="W66" s="1">
        <f>'2. WB and IMF ext debt pay data'!V184</f>
        <v>0.28520968830452031</v>
      </c>
      <c r="X66" s="1">
        <f>'2. WB and IMF ext debt pay data'!W184</f>
        <v>0.23121524094529358</v>
      </c>
      <c r="Y66" s="1">
        <f>'2. WB and IMF ext debt pay data'!X184</f>
        <v>8.9551827175846282E-2</v>
      </c>
      <c r="Z66" s="1">
        <f>'2. WB and IMF ext debt pay data'!Y184</f>
        <v>0.15931346705904623</v>
      </c>
      <c r="AA66" s="1">
        <f>'2. WB and IMF ext debt pay data'!Z184</f>
        <v>6.0672989548078579E-2</v>
      </c>
      <c r="AB66" s="1">
        <f>'2. WB and IMF ext debt pay data'!AA184</f>
        <v>8.3822475357321652E-2</v>
      </c>
      <c r="AC66" s="1">
        <f>'2. WB and IMF ext debt pay data'!AB184</f>
        <v>7.7985813481718042E-2</v>
      </c>
      <c r="AD66" s="1">
        <f>'2. WB and IMF ext debt pay data'!AC184</f>
        <v>1.6000426117014434E-2</v>
      </c>
      <c r="AE66" s="1">
        <f>'2. WB and IMF ext debt pay data'!AD184</f>
        <v>2.4917458791455693E-2</v>
      </c>
      <c r="AF66" s="1">
        <f>'2. WB and IMF ext debt pay data'!AE184</f>
        <v>5.3380382600832724E-3</v>
      </c>
      <c r="AG66" s="1">
        <f>'2. WB and IMF ext debt pay data'!AF184</f>
        <v>7.4751350014673782E-3</v>
      </c>
      <c r="AH66" s="1">
        <f>'2. WB and IMF ext debt pay data'!AG184</f>
        <v>9.4248618213387276E-3</v>
      </c>
      <c r="AI66" s="1">
        <f>'2. WB and IMF ext debt pay data'!AH184</f>
        <v>3.75912539056941E-3</v>
      </c>
      <c r="AJ66" s="1">
        <f>'2. WB and IMF ext debt pay data'!AI184</f>
        <v>6.0223585482114712E-3</v>
      </c>
      <c r="AK66" s="1">
        <f>'2. WB and IMF ext debt pay data'!AJ184</f>
        <v>9.7452607492962209E-3</v>
      </c>
      <c r="AL66" s="1">
        <f>'2. WB and IMF ext debt pay data'!AK184</f>
        <v>1.8643429497546896E-2</v>
      </c>
      <c r="AM66" s="1">
        <f>'2. WB and IMF ext debt pay data'!AL184</f>
        <v>4.1186210363335064E-2</v>
      </c>
      <c r="AN66" s="1">
        <f>'2. WB and IMF ext debt pay data'!AM184</f>
        <v>7.3105010199688597E-2</v>
      </c>
      <c r="AO66" s="1">
        <f>'2. WB and IMF ext debt pay data'!AN184</f>
        <v>7.5063763589008375E-2</v>
      </c>
      <c r="AP66" s="1">
        <f>'2. WB and IMF ext debt pay data'!AO184</f>
        <v>5.6575169613640147E-2</v>
      </c>
      <c r="AQ66" s="1">
        <f>'2. WB and IMF ext debt pay data'!AP184</f>
        <v>0.10811629465764393</v>
      </c>
      <c r="AR66" s="1">
        <f>'2. WB and IMF ext debt pay data'!AQ184</f>
        <v>0.14705567251557308</v>
      </c>
      <c r="AS66" s="1">
        <f>'2. WB and IMF ext debt pay data'!AR184</f>
        <v>8.9516793549486023E-2</v>
      </c>
      <c r="AT66" s="1">
        <f>'2. WB and IMF ext debt pay data'!AS184</f>
        <v>0.15543423361997824</v>
      </c>
      <c r="AU66" s="1">
        <f>'2. WB and IMF ext debt pay data'!AT184</f>
        <v>0.11051530886165804</v>
      </c>
      <c r="AV66" s="1">
        <f>'2. WB and IMF ext debt pay data'!AU184</f>
        <v>0.1011343925114094</v>
      </c>
      <c r="AW66" s="1">
        <f>'2. WB and IMF ext debt pay data'!AV184</f>
        <v>7.3863636363636354E-2</v>
      </c>
      <c r="AX66" s="1">
        <f>'2. WB and IMF ext debt pay data'!AW184</f>
        <v>3.3707865168539325E-2</v>
      </c>
      <c r="AY66" s="1">
        <f>'2. WB and IMF ext debt pay data'!AX184</f>
        <v>2.185792349726776E-2</v>
      </c>
      <c r="AZ66" s="1">
        <f>'2. WB and IMF ext debt pay data'!AY184</f>
        <v>3.2608695652173912E-2</v>
      </c>
      <c r="BA66" s="1">
        <f>'2. WB and IMF ext debt pay data'!AZ184</f>
        <v>2.1390374331550804E-2</v>
      </c>
      <c r="BB66" s="1">
        <f>'2. WB and IMF ext debt pay data'!BA184</f>
        <v>3.6842105263157891E-2</v>
      </c>
      <c r="BC66" s="1"/>
      <c r="BD66" s="1"/>
      <c r="BE66" s="1"/>
      <c r="BF66" s="1"/>
      <c r="BG66" s="1"/>
      <c r="BH66" s="1">
        <f t="shared" si="12"/>
        <v>0.11223376172562645</v>
      </c>
      <c r="BI66" s="1">
        <f t="shared" si="10"/>
        <v>0.11292000623695686</v>
      </c>
      <c r="BJ66" s="1">
        <f t="shared" si="11"/>
        <v>5.764095438521321E-2</v>
      </c>
    </row>
    <row r="67" spans="1:62" x14ac:dyDescent="0.25">
      <c r="A67" t="s">
        <v>111</v>
      </c>
      <c r="B67" t="s">
        <v>249</v>
      </c>
      <c r="D67" s="1">
        <f>'2. WB and IMF ext debt pay data'!C187</f>
        <v>0.15401019251741146</v>
      </c>
      <c r="E67" s="1">
        <f>'2. WB and IMF ext debt pay data'!D187</f>
        <v>0.19309452303886743</v>
      </c>
      <c r="F67" s="1">
        <f>'2. WB and IMF ext debt pay data'!E187</f>
        <v>0.21880980778232176</v>
      </c>
      <c r="G67" s="1">
        <f>'2. WB and IMF ext debt pay data'!F187</f>
        <v>0.2608398298088565</v>
      </c>
      <c r="H67" s="1">
        <f>'2. WB and IMF ext debt pay data'!G187</f>
        <v>0.2804547503224904</v>
      </c>
      <c r="I67" s="1">
        <f>'2. WB and IMF ext debt pay data'!H187</f>
        <v>0.31656930923244458</v>
      </c>
      <c r="J67" s="1">
        <f>'2. WB and IMF ext debt pay data'!I187</f>
        <v>0.3021817044954746</v>
      </c>
      <c r="K67" s="1">
        <f>'2. WB and IMF ext debt pay data'!J187</f>
        <v>0.28497595266492093</v>
      </c>
      <c r="L67" s="1">
        <f>'2. WB and IMF ext debt pay data'!K187</f>
        <v>0.26497719040210505</v>
      </c>
      <c r="M67" s="1">
        <f>'2. WB and IMF ext debt pay data'!L187</f>
        <v>0.27233204353929474</v>
      </c>
      <c r="N67" s="1">
        <f>'2. WB and IMF ext debt pay data'!M187</f>
        <v>0.28307460966473519</v>
      </c>
      <c r="O67" s="1">
        <f>'2. WB and IMF ext debt pay data'!N187</f>
        <v>0.383245869678562</v>
      </c>
      <c r="P67" s="1">
        <f>'2. WB and IMF ext debt pay data'!O187</f>
        <v>0.35960842758656969</v>
      </c>
      <c r="Q67" s="1">
        <f>'2. WB and IMF ext debt pay data'!P187</f>
        <v>0.43819673575066276</v>
      </c>
      <c r="R67" s="1">
        <f>'2. WB and IMF ext debt pay data'!Q187</f>
        <v>0.39572890314308645</v>
      </c>
      <c r="S67" s="1">
        <f>'2. WB and IMF ext debt pay data'!R187</f>
        <v>0.27283400311726452</v>
      </c>
      <c r="T67" s="1">
        <f>'2. WB and IMF ext debt pay data'!S187</f>
        <v>0.26532818484666026</v>
      </c>
      <c r="U67" s="1">
        <f>'2. WB and IMF ext debt pay data'!T187</f>
        <v>0.20373605154410296</v>
      </c>
      <c r="V67" s="1">
        <f>'2. WB and IMF ext debt pay data'!U187</f>
        <v>0.175044209363901</v>
      </c>
      <c r="W67" s="1">
        <f>'2. WB and IMF ext debt pay data'!V187</f>
        <v>0.21196909520717822</v>
      </c>
      <c r="X67" s="1">
        <f>'2. WB and IMF ext debt pay data'!W187</f>
        <v>0.18518464075594657</v>
      </c>
      <c r="Y67" s="1">
        <f>'2. WB and IMF ext debt pay data'!X187</f>
        <v>0.14106809955738189</v>
      </c>
      <c r="Z67" s="1">
        <f>'2. WB and IMF ext debt pay data'!Y187</f>
        <v>0.16257405729862676</v>
      </c>
      <c r="AA67" s="1">
        <f>'2. WB and IMF ext debt pay data'!Z187</f>
        <v>0.16247684470131776</v>
      </c>
      <c r="AB67" s="1">
        <f>'2. WB and IMF ext debt pay data'!AA187</f>
        <v>8.7949163866349558E-2</v>
      </c>
      <c r="AC67" s="1">
        <f>'2. WB and IMF ext debt pay data'!AB187</f>
        <v>0.12132598460033134</v>
      </c>
      <c r="AD67" s="1">
        <f>'2. WB and IMF ext debt pay data'!AC187</f>
        <v>8.1576453591248446E-2</v>
      </c>
      <c r="AE67" s="1">
        <f>'2. WB and IMF ext debt pay data'!AD187</f>
        <v>6.8109439297853069E-2</v>
      </c>
      <c r="AF67" s="1">
        <f>'2. WB and IMF ext debt pay data'!AE187</f>
        <v>5.6389210565062478E-2</v>
      </c>
      <c r="AG67" s="1">
        <f>'2. WB and IMF ext debt pay data'!AF187</f>
        <v>5.0353454304816504E-2</v>
      </c>
      <c r="AH67" s="1">
        <f>'2. WB and IMF ext debt pay data'!AG187</f>
        <v>4.6485711787755075E-2</v>
      </c>
      <c r="AI67" s="1">
        <f>'2. WB and IMF ext debt pay data'!AH187</f>
        <v>5.3543951485506752E-2</v>
      </c>
      <c r="AJ67" s="1">
        <f>'2. WB and IMF ext debt pay data'!AI187</f>
        <v>5.3202611381184345E-2</v>
      </c>
      <c r="AK67" s="1">
        <f>'2. WB and IMF ext debt pay data'!AJ187</f>
        <v>4.4801037925985235E-2</v>
      </c>
      <c r="AL67" s="1">
        <f>'2. WB and IMF ext debt pay data'!AK187</f>
        <v>0.10664862444079741</v>
      </c>
      <c r="AM67" s="1">
        <f>'2. WB and IMF ext debt pay data'!AL187</f>
        <v>6.183512908667195E-2</v>
      </c>
      <c r="AN67" s="1">
        <f>'2. WB and IMF ext debt pay data'!AM187</f>
        <v>6.268103585781E-2</v>
      </c>
      <c r="AO67" s="1">
        <f>'2. WB and IMF ext debt pay data'!AN187</f>
        <v>8.8617608602069714E-2</v>
      </c>
      <c r="AP67" s="1">
        <f>'2. WB and IMF ext debt pay data'!AO187</f>
        <v>0.15197608021212533</v>
      </c>
      <c r="AQ67" s="1">
        <f>'2. WB and IMF ext debt pay data'!AP187</f>
        <v>0.24262069731867703</v>
      </c>
      <c r="AR67" s="1">
        <f>'2. WB and IMF ext debt pay data'!AQ187</f>
        <v>0.15439523177061037</v>
      </c>
      <c r="AS67" s="1">
        <f>'2. WB and IMF ext debt pay data'!AR187</f>
        <v>0.11981567972891595</v>
      </c>
      <c r="AT67" s="1">
        <f>'2. WB and IMF ext debt pay data'!AS187</f>
        <v>0.15563213190902403</v>
      </c>
      <c r="AU67" s="1">
        <f>'2. WB and IMF ext debt pay data'!AT187</f>
        <v>0.19157885720604184</v>
      </c>
      <c r="AV67" s="1">
        <f>'2. WB and IMF ext debt pay data'!AU187</f>
        <v>0.25975747736612881</v>
      </c>
      <c r="AW67" s="1">
        <f>'2. WB and IMF ext debt pay data'!AV187</f>
        <v>0.20599999999999999</v>
      </c>
      <c r="AX67" s="1">
        <f>'2. WB and IMF ext debt pay data'!AW187</f>
        <v>0.20399999999999999</v>
      </c>
      <c r="AY67" s="1">
        <f>'2. WB and IMF ext debt pay data'!AX187</f>
        <v>0.189</v>
      </c>
      <c r="AZ67" s="1">
        <f>'2. WB and IMF ext debt pay data'!AY187</f>
        <v>0.186</v>
      </c>
      <c r="BA67" s="1">
        <f>'2. WB and IMF ext debt pay data'!AZ187</f>
        <v>0.155</v>
      </c>
      <c r="BB67" s="1">
        <f>'2. WB and IMF ext debt pay data'!BA187</f>
        <v>0.16</v>
      </c>
      <c r="BC67" s="1"/>
      <c r="BD67" s="1"/>
      <c r="BE67" s="1"/>
      <c r="BF67" s="1"/>
      <c r="BG67" s="1"/>
      <c r="BH67" s="1">
        <f t="shared" si="12"/>
        <v>0.18997143932848543</v>
      </c>
      <c r="BI67" s="1">
        <f t="shared" si="10"/>
        <v>0.18119656299678685</v>
      </c>
      <c r="BJ67" s="1">
        <f t="shared" si="11"/>
        <v>0.21468936934153221</v>
      </c>
    </row>
    <row r="68" spans="1:62" x14ac:dyDescent="0.25">
      <c r="A68" t="s">
        <v>113</v>
      </c>
      <c r="B68" t="s">
        <v>249</v>
      </c>
      <c r="C68" t="s">
        <v>244</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f>'2. WB and IMF ext debt pay data'!AP190</f>
        <v>8.0000000000000002E-3</v>
      </c>
      <c r="AR68" s="1">
        <f>'2. WB and IMF ext debt pay data'!AQ190</f>
        <v>1.0999999999999999E-2</v>
      </c>
      <c r="AS68" s="1">
        <f>'2. WB and IMF ext debt pay data'!AR190</f>
        <v>1.0999999999999999E-2</v>
      </c>
      <c r="AT68" s="1">
        <f>'2. WB and IMF ext debt pay data'!AS190</f>
        <v>1.4999999999999999E-2</v>
      </c>
      <c r="AU68" s="1">
        <f>'2. WB and IMF ext debt pay data'!AT190</f>
        <v>1.0999999999999999E-2</v>
      </c>
      <c r="AV68" s="1">
        <f>'2. WB and IMF ext debt pay data'!AU190</f>
        <v>0.01</v>
      </c>
      <c r="AW68" s="1">
        <f>'2. WB and IMF ext debt pay data'!AV190</f>
        <v>1.0999999999999999E-2</v>
      </c>
      <c r="AX68" s="1">
        <f>'2. WB and IMF ext debt pay data'!AW190</f>
        <v>8.9999999999999993E-3</v>
      </c>
      <c r="AY68" s="1">
        <f>'2. WB and IMF ext debt pay data'!AX190</f>
        <v>8.9999999999999993E-3</v>
      </c>
      <c r="AZ68" s="1">
        <f>'2. WB and IMF ext debt pay data'!AY190</f>
        <v>0.01</v>
      </c>
      <c r="BA68" s="1">
        <f>'2. WB and IMF ext debt pay data'!AZ190</f>
        <v>1.0999999999999999E-2</v>
      </c>
      <c r="BB68" s="1">
        <f>'2. WB and IMF ext debt pay data'!BA190</f>
        <v>1.2E-2</v>
      </c>
      <c r="BC68" s="1"/>
      <c r="BD68" s="1"/>
      <c r="BE68" s="1"/>
      <c r="BF68" s="1"/>
      <c r="BG68" s="1"/>
      <c r="BH68" s="1">
        <f t="shared" si="12"/>
        <v>1.0999999999999998E-2</v>
      </c>
      <c r="BI68" s="1">
        <f t="shared" si="10"/>
        <v>1.1500000000000002E-2</v>
      </c>
      <c r="BJ68" s="1">
        <f t="shared" si="11"/>
        <v>9.75E-3</v>
      </c>
    </row>
    <row r="69" spans="1:62" x14ac:dyDescent="0.25">
      <c r="A69" t="s">
        <v>115</v>
      </c>
      <c r="B69" t="s">
        <v>248</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f>'2. WB and IMF ext debt pay data'!AF193</f>
        <v>0.14369865412536229</v>
      </c>
      <c r="AH69" s="1">
        <f>'2. WB and IMF ext debt pay data'!AG193</f>
        <v>1.6840867322924016E-2</v>
      </c>
      <c r="AI69" s="1">
        <f>'2. WB and IMF ext debt pay data'!AH193</f>
        <v>1.5832513567708473E-2</v>
      </c>
      <c r="AJ69" s="1">
        <f>'2. WB and IMF ext debt pay data'!AI193</f>
        <v>1.5559011463032247E-2</v>
      </c>
      <c r="AK69" s="1">
        <f>'2. WB and IMF ext debt pay data'!AJ193</f>
        <v>1.8622802924838425E-2</v>
      </c>
      <c r="AL69" s="1">
        <f>'2. WB and IMF ext debt pay data'!AK193</f>
        <v>2.4188864635419707E-2</v>
      </c>
      <c r="AM69" s="1">
        <f>'2. WB and IMF ext debt pay data'!AL193</f>
        <v>2.683237114832495E-2</v>
      </c>
      <c r="AN69" s="1">
        <f>'2. WB and IMF ext debt pay data'!AM193</f>
        <v>4.7698300346321755E-2</v>
      </c>
      <c r="AO69" s="1">
        <f>'2. WB and IMF ext debt pay data'!AN193</f>
        <v>4.1178112628592022E-2</v>
      </c>
      <c r="AP69" s="1">
        <f>'2. WB and IMF ext debt pay data'!AO193</f>
        <v>1.938616285828924E-2</v>
      </c>
      <c r="AQ69" s="1">
        <f>'2. WB and IMF ext debt pay data'!AP193</f>
        <v>3.3921463468387245E-2</v>
      </c>
      <c r="AR69" s="1">
        <f>'2. WB and IMF ext debt pay data'!AQ193</f>
        <v>5.8478785109219895E-2</v>
      </c>
      <c r="AS69" s="1">
        <f>'2. WB and IMF ext debt pay data'!AR193</f>
        <v>4.0829268194467826E-2</v>
      </c>
      <c r="AT69" s="1">
        <f>'2. WB and IMF ext debt pay data'!AS193</f>
        <v>2.4737245045622275E-2</v>
      </c>
      <c r="AU69" s="1">
        <f>'2. WB and IMF ext debt pay data'!AT193</f>
        <v>2.3611427492659338E-2</v>
      </c>
      <c r="AV69" s="1">
        <f>'2. WB and IMF ext debt pay data'!AU193</f>
        <v>2.6212907720373897E-2</v>
      </c>
      <c r="AW69" s="1">
        <f>'2. WB and IMF ext debt pay data'!AV193</f>
        <v>6.6445182724252493E-3</v>
      </c>
      <c r="AX69" s="1">
        <f>'2. WB and IMF ext debt pay data'!AW193</f>
        <v>6.5789473684210531E-3</v>
      </c>
      <c r="AY69" s="1">
        <f>'2. WB and IMF ext debt pay data'!AX193</f>
        <v>3.3003300330033004E-3</v>
      </c>
      <c r="AZ69" s="1">
        <f>'2. WB and IMF ext debt pay data'!AY193</f>
        <v>3.2894736842105266E-3</v>
      </c>
      <c r="BA69" s="1">
        <f>'2. WB and IMF ext debt pay data'!AZ193</f>
        <v>3.3003300330033004E-3</v>
      </c>
      <c r="BB69" s="1">
        <f>'2. WB and IMF ext debt pay data'!BA193</f>
        <v>3.2894736842105266E-3</v>
      </c>
      <c r="BC69" s="1"/>
      <c r="BD69" s="1"/>
      <c r="BE69" s="1"/>
      <c r="BF69" s="1"/>
      <c r="BG69" s="1"/>
      <c r="BH69" s="1">
        <f t="shared" si="12"/>
        <v>3.0633659329022251E-2</v>
      </c>
      <c r="BI69" s="1">
        <f t="shared" si="10"/>
        <v>3.0085691972461415E-2</v>
      </c>
      <c r="BJ69" s="1">
        <f t="shared" si="11"/>
        <v>1.0684175848555874E-2</v>
      </c>
    </row>
    <row r="70" spans="1:62" x14ac:dyDescent="0.25">
      <c r="A70" t="s">
        <v>116</v>
      </c>
      <c r="B70" t="s">
        <v>249</v>
      </c>
      <c r="D70" s="1"/>
      <c r="E70" s="1"/>
      <c r="F70" s="1"/>
      <c r="G70" s="1"/>
      <c r="H70" s="1"/>
      <c r="I70" s="1"/>
      <c r="J70" s="1"/>
      <c r="K70" s="1"/>
      <c r="L70" s="1"/>
      <c r="M70" s="1"/>
      <c r="N70" s="1"/>
      <c r="O70" s="1"/>
      <c r="P70" s="1"/>
      <c r="Q70" s="1">
        <f>'2. WB and IMF ext debt pay data'!P196</f>
        <v>8.6267242669860345E-3</v>
      </c>
      <c r="R70" s="1">
        <f>'2. WB and IMF ext debt pay data'!Q196</f>
        <v>7.1196070158629748E-2</v>
      </c>
      <c r="S70" s="1">
        <f>'2. WB and IMF ext debt pay data'!R196</f>
        <v>0.16432043654217099</v>
      </c>
      <c r="T70" s="1">
        <f>'2. WB and IMF ext debt pay data'!S196</f>
        <v>0.14181377579184956</v>
      </c>
      <c r="U70" s="1">
        <f>'2. WB and IMF ext debt pay data'!T196</f>
        <v>0.10972265135415492</v>
      </c>
      <c r="V70" s="1">
        <f>'2. WB and IMF ext debt pay data'!U196</f>
        <v>0.13906758728741814</v>
      </c>
      <c r="W70" s="1">
        <f>'2. WB and IMF ext debt pay data'!V196</f>
        <v>0.11185586123208749</v>
      </c>
      <c r="X70" s="1">
        <f>'2. WB and IMF ext debt pay data'!W196</f>
        <v>0.21712470614918958</v>
      </c>
      <c r="Y70" s="1">
        <f>'2. WB and IMF ext debt pay data'!X196</f>
        <v>0.21863814914875621</v>
      </c>
      <c r="Z70" s="1">
        <f>'2. WB and IMF ext debt pay data'!Y196</f>
        <v>0.19300862649924191</v>
      </c>
      <c r="AA70" s="1">
        <f>'2. WB and IMF ext debt pay data'!Z196</f>
        <v>0.14358535568906058</v>
      </c>
      <c r="AB70" s="1">
        <f>'2. WB and IMF ext debt pay data'!AA196</f>
        <v>0.11946719609851165</v>
      </c>
      <c r="AC70" s="1">
        <f>'2. WB and IMF ext debt pay data'!AB196</f>
        <v>0.10352237815013715</v>
      </c>
      <c r="AD70" s="1">
        <f>'2. WB and IMF ext debt pay data'!AC196</f>
        <v>8.8512977782856453E-2</v>
      </c>
      <c r="AE70" s="1">
        <f>'2. WB and IMF ext debt pay data'!AD196</f>
        <v>6.026388554505336E-2</v>
      </c>
      <c r="AF70" s="1">
        <f>'2. WB and IMF ext debt pay data'!AE196</f>
        <v>5.0909067170449997E-2</v>
      </c>
      <c r="AG70" s="1">
        <f>'2. WB and IMF ext debt pay data'!AF196</f>
        <v>5.4834303958977683E-2</v>
      </c>
      <c r="AH70" s="1">
        <f>'2. WB and IMF ext debt pay data'!AG196</f>
        <v>5.5763703947970922E-2</v>
      </c>
      <c r="AI70" s="1">
        <f>'2. WB and IMF ext debt pay data'!AH196</f>
        <v>5.3784987541867738E-2</v>
      </c>
      <c r="AJ70" s="1">
        <f>'2. WB and IMF ext debt pay data'!AI196</f>
        <v>4.0979402251214977E-2</v>
      </c>
      <c r="AK70" s="1">
        <f>'2. WB and IMF ext debt pay data'!AJ196</f>
        <v>3.7776262557183887E-2</v>
      </c>
      <c r="AL70" s="1">
        <f>'2. WB and IMF ext debt pay data'!AK196</f>
        <v>4.5300503025955292E-2</v>
      </c>
      <c r="AM70" s="1">
        <f>'2. WB and IMF ext debt pay data'!AL196</f>
        <v>5.5928414862557757E-2</v>
      </c>
      <c r="AN70" s="1">
        <f>'2. WB and IMF ext debt pay data'!AM196</f>
        <v>6.8201504117686537E-2</v>
      </c>
      <c r="AO70" s="1">
        <f>'2. WB and IMF ext debt pay data'!AN196</f>
        <v>6.1558598699368548E-2</v>
      </c>
      <c r="AP70" s="1">
        <f>'2. WB and IMF ext debt pay data'!AO196</f>
        <v>6.8820258626612063E-2</v>
      </c>
      <c r="AQ70" s="1">
        <f>'2. WB and IMF ext debt pay data'!AP196</f>
        <v>7.0847208253708299E-2</v>
      </c>
      <c r="AR70" s="1">
        <f>'2. WB and IMF ext debt pay data'!AQ196</f>
        <v>8.607009514885372E-2</v>
      </c>
      <c r="AS70" s="1">
        <f>'2. WB and IMF ext debt pay data'!AR196</f>
        <v>6.367706213843248E-2</v>
      </c>
      <c r="AT70" s="1">
        <f>'2. WB and IMF ext debt pay data'!AS196</f>
        <v>6.3885126023694117E-2</v>
      </c>
      <c r="AU70" s="1">
        <f>'2. WB and IMF ext debt pay data'!AT196</f>
        <v>6.9972235716177875E-2</v>
      </c>
      <c r="AV70" s="1">
        <f>'2. WB and IMF ext debt pay data'!AU196</f>
        <v>6.4333558910061456E-2</v>
      </c>
      <c r="AW70" s="1">
        <f>'2. WB and IMF ext debt pay data'!AV196</f>
        <v>5.7000000000000002E-2</v>
      </c>
      <c r="AX70" s="1">
        <f>'2. WB and IMF ext debt pay data'!AW196</f>
        <v>6.4000000000000001E-2</v>
      </c>
      <c r="AY70" s="1">
        <f>'2. WB and IMF ext debt pay data'!AX196</f>
        <v>7.5999999999999998E-2</v>
      </c>
      <c r="AZ70" s="1">
        <f>'2. WB and IMF ext debt pay data'!AY196</f>
        <v>7.8E-2</v>
      </c>
      <c r="BA70" s="1">
        <f>'2. WB and IMF ext debt pay data'!AZ196</f>
        <v>8.5999999999999993E-2</v>
      </c>
      <c r="BB70" s="1">
        <f>'2. WB and IMF ext debt pay data'!BA196</f>
        <v>0.16400000000000001</v>
      </c>
      <c r="BC70" s="1"/>
      <c r="BD70" s="1"/>
      <c r="BE70" s="1"/>
      <c r="BF70" s="1"/>
      <c r="BG70" s="1"/>
      <c r="BH70" s="1">
        <f t="shared" si="12"/>
        <v>6.7969326598703986E-2</v>
      </c>
      <c r="BI70" s="1">
        <f t="shared" si="10"/>
        <v>6.7489679656203269E-2</v>
      </c>
      <c r="BJ70" s="1">
        <f t="shared" si="11"/>
        <v>6.5333389727515359E-2</v>
      </c>
    </row>
    <row r="71" spans="1:62" x14ac:dyDescent="0.25">
      <c r="A71" t="s">
        <v>117</v>
      </c>
      <c r="B71" t="s">
        <v>249</v>
      </c>
      <c r="D71" s="1">
        <f>'2. WB and IMF ext debt pay data'!C199</f>
        <v>8.6702693849102629E-3</v>
      </c>
      <c r="E71" s="1">
        <f>'2. WB and IMF ext debt pay data'!D199</f>
        <v>1.3566694096601068E-2</v>
      </c>
      <c r="F71" s="1">
        <f>'2. WB and IMF ext debt pay data'!E199</f>
        <v>2.6856425975573427E-2</v>
      </c>
      <c r="G71" s="1">
        <f>'2. WB and IMF ext debt pay data'!F199</f>
        <v>1.2355289366552677E-2</v>
      </c>
      <c r="H71" s="1">
        <f>'2. WB and IMF ext debt pay data'!G199</f>
        <v>1.5528716268486916E-2</v>
      </c>
      <c r="I71" s="1">
        <f>'2. WB and IMF ext debt pay data'!H199</f>
        <v>1.2472802532790591E-2</v>
      </c>
      <c r="J71" s="1">
        <f>'2. WB and IMF ext debt pay data'!I199</f>
        <v>2.1849227525546501E-2</v>
      </c>
      <c r="K71" s="1">
        <f>'2. WB and IMF ext debt pay data'!J199</f>
        <v>3.8397767493112946E-2</v>
      </c>
      <c r="L71" s="1">
        <f>'2. WB and IMF ext debt pay data'!K199</f>
        <v>5.8073231246474906E-2</v>
      </c>
      <c r="M71" s="1">
        <f>'2. WB and IMF ext debt pay data'!L199</f>
        <v>7.9939440639269402E-2</v>
      </c>
      <c r="N71" s="1">
        <f>'2. WB and IMF ext debt pay data'!M199</f>
        <v>3.4420441255262155E-2</v>
      </c>
      <c r="O71" s="1">
        <f>'2. WB and IMF ext debt pay data'!N199</f>
        <v>2.7622927748011041E-2</v>
      </c>
      <c r="P71" s="1">
        <f>'2. WB and IMF ext debt pay data'!O199</f>
        <v>2.7008879354290572E-2</v>
      </c>
      <c r="Q71" s="1">
        <f>'2. WB and IMF ext debt pay data'!P199</f>
        <v>7.1418811211664143E-2</v>
      </c>
      <c r="R71" s="1">
        <f>'2. WB and IMF ext debt pay data'!Q199</f>
        <v>4.2788151033214331E-2</v>
      </c>
      <c r="S71" s="1">
        <f>'2. WB and IMF ext debt pay data'!R199</f>
        <v>4.7508173046474797E-2</v>
      </c>
      <c r="T71" s="1">
        <f>'2. WB and IMF ext debt pay data'!S199</f>
        <v>5.1100568974771873E-2</v>
      </c>
      <c r="U71" s="1">
        <f>'2. WB and IMF ext debt pay data'!T199</f>
        <v>5.1928832811759133E-2</v>
      </c>
      <c r="V71" s="1">
        <f>'2. WB and IMF ext debt pay data'!U199</f>
        <v>0.15388231384307846</v>
      </c>
      <c r="W71" s="1">
        <f>'2. WB and IMF ext debt pay data'!V199</f>
        <v>0.17629731825677267</v>
      </c>
      <c r="X71" s="1">
        <f>'2. WB and IMF ext debt pay data'!W199</f>
        <v>0.14514447968412569</v>
      </c>
      <c r="Y71" s="1">
        <f>'2. WB and IMF ext debt pay data'!X199</f>
        <v>0.1654251611712016</v>
      </c>
      <c r="Z71" s="1">
        <f>'2. WB and IMF ext debt pay data'!Y199</f>
        <v>0.17794390608336205</v>
      </c>
      <c r="AA71" s="1">
        <f>'2. WB and IMF ext debt pay data'!Z199</f>
        <v>0.1851716092593429</v>
      </c>
      <c r="AB71" s="1">
        <f>'2. WB and IMF ext debt pay data'!AA199</f>
        <v>0.17445082939914655</v>
      </c>
      <c r="AC71" s="1">
        <f>'2. WB and IMF ext debt pay data'!AB199</f>
        <v>0.15605496573650457</v>
      </c>
      <c r="AD71" s="1">
        <f>'2. WB and IMF ext debt pay data'!AC199</f>
        <v>0.10575411369801789</v>
      </c>
      <c r="AE71" s="1">
        <f>'2. WB and IMF ext debt pay data'!AD199</f>
        <v>9.15203263293978E-2</v>
      </c>
      <c r="AF71" s="1">
        <f>'2. WB and IMF ext debt pay data'!AE199</f>
        <v>9.3253801092522681E-2</v>
      </c>
      <c r="AG71" s="1">
        <f>'2. WB and IMF ext debt pay data'!AF199</f>
        <v>8.72067468903929E-2</v>
      </c>
      <c r="AH71" s="1">
        <f>'2. WB and IMF ext debt pay data'!AG199</f>
        <v>5.8852135603894469E-2</v>
      </c>
      <c r="AI71" s="1">
        <f>'2. WB and IMF ext debt pay data'!AH199</f>
        <v>9.7580763768173845E-2</v>
      </c>
      <c r="AJ71" s="1">
        <f>'2. WB and IMF ext debt pay data'!AI199</f>
        <v>7.0720689608369178E-2</v>
      </c>
      <c r="AK71" s="1">
        <f>'2. WB and IMF ext debt pay data'!AJ199</f>
        <v>7.5580452894053005E-2</v>
      </c>
      <c r="AL71" s="1">
        <f>'2. WB and IMF ext debt pay data'!AK199</f>
        <v>7.6736285606761656E-2</v>
      </c>
      <c r="AM71" s="1">
        <f>'2. WB and IMF ext debt pay data'!AL199</f>
        <v>8.5466209826552939E-2</v>
      </c>
      <c r="AN71" s="1">
        <f>'2. WB and IMF ext debt pay data'!AM199</f>
        <v>0.14969808907426085</v>
      </c>
      <c r="AO71" s="1">
        <f>'2. WB and IMF ext debt pay data'!AN199</f>
        <v>0.1715520612037309</v>
      </c>
      <c r="AP71" s="1">
        <f>'2. WB and IMF ext debt pay data'!AO199</f>
        <v>0.2207281261245842</v>
      </c>
      <c r="AQ71" s="1">
        <f>'2. WB and IMF ext debt pay data'!AP199</f>
        <v>0.28069591223592494</v>
      </c>
      <c r="AR71" s="1">
        <f>'2. WB and IMF ext debt pay data'!AQ199</f>
        <v>0.27024165075223777</v>
      </c>
      <c r="AS71" s="1">
        <f>'2. WB and IMF ext debt pay data'!AR199</f>
        <v>0.24424733103724858</v>
      </c>
      <c r="AT71" s="1">
        <f>'2. WB and IMF ext debt pay data'!AS199</f>
        <v>0.21186578028242206</v>
      </c>
      <c r="AU71" s="1">
        <f>'2. WB and IMF ext debt pay data'!AT199</f>
        <v>0.30683926455312949</v>
      </c>
      <c r="AV71" s="1">
        <f>'2. WB and IMF ext debt pay data'!AU199</f>
        <v>0.28949218110444119</v>
      </c>
      <c r="AW71" s="1">
        <f>'2. WB and IMF ext debt pay data'!AV199</f>
        <v>0.59</v>
      </c>
      <c r="AX71" s="1">
        <f>'2. WB and IMF ext debt pay data'!AW199</f>
        <v>0.39100000000000001</v>
      </c>
      <c r="AY71" s="1">
        <f>'2. WB and IMF ext debt pay data'!AX199</f>
        <v>0.42899999999999999</v>
      </c>
      <c r="AZ71" s="1">
        <f>'2. WB and IMF ext debt pay data'!AY199</f>
        <v>0.435</v>
      </c>
      <c r="BA71" s="1">
        <f>'2. WB and IMF ext debt pay data'!AZ199</f>
        <v>0.40200000000000002</v>
      </c>
      <c r="BB71" s="1">
        <f>'2. WB and IMF ext debt pay data'!BA199</f>
        <v>0.38</v>
      </c>
      <c r="BC71" s="1"/>
      <c r="BD71" s="1"/>
      <c r="BE71" s="1"/>
      <c r="BF71" s="1"/>
      <c r="BG71" s="1"/>
      <c r="BH71" s="1">
        <f t="shared" si="12"/>
        <v>0.31334030285220055</v>
      </c>
      <c r="BI71" s="1">
        <f t="shared" ref="BI71:BI134" si="13">AVERAGE(AR71:AW71)</f>
        <v>0.31878103462157981</v>
      </c>
      <c r="BJ71" s="1">
        <f t="shared" si="11"/>
        <v>0.42487304527611031</v>
      </c>
    </row>
    <row r="72" spans="1:62" x14ac:dyDescent="0.25">
      <c r="A72" t="s">
        <v>119</v>
      </c>
      <c r="B72" t="s">
        <v>249</v>
      </c>
      <c r="D72" s="1">
        <f>'2. WB and IMF ext debt pay data'!C202</f>
        <v>2.2201452736318412E-2</v>
      </c>
      <c r="E72" s="1">
        <f>'2. WB and IMF ext debt pay data'!D202</f>
        <v>9.3368445138346787E-2</v>
      </c>
      <c r="F72" s="1">
        <f>'2. WB and IMF ext debt pay data'!E202</f>
        <v>0.18346471524863284</v>
      </c>
      <c r="G72" s="1">
        <f>'2. WB and IMF ext debt pay data'!F202</f>
        <v>0.11990946866057418</v>
      </c>
      <c r="H72" s="1">
        <f>'2. WB and IMF ext debt pay data'!G202</f>
        <v>0.11859480799562738</v>
      </c>
      <c r="I72" s="1">
        <f>'2. WB and IMF ext debt pay data'!H202</f>
        <v>0.16565837016264726</v>
      </c>
      <c r="J72" s="1">
        <f>'2. WB and IMF ext debt pay data'!I202</f>
        <v>0.16674295251798563</v>
      </c>
      <c r="K72" s="1">
        <f>'2. WB and IMF ext debt pay data'!J202</f>
        <v>0.13532525548043434</v>
      </c>
      <c r="L72" s="1">
        <f>'2. WB and IMF ext debt pay data'!K202</f>
        <v>0.10561527806668707</v>
      </c>
      <c r="M72" s="1">
        <f>'2. WB and IMF ext debt pay data'!L202</f>
        <v>9.8980985582898334E-2</v>
      </c>
      <c r="N72" s="1">
        <f>'2. WB and IMF ext debt pay data'!M202</f>
        <v>0.14092468649134796</v>
      </c>
      <c r="O72" s="1">
        <f>'2. WB and IMF ext debt pay data'!N202</f>
        <v>6.7326874605426065E-2</v>
      </c>
      <c r="P72" s="1">
        <f>'2. WB and IMF ext debt pay data'!O202</f>
        <v>9.7913374544234794E-2</v>
      </c>
      <c r="Q72" s="1">
        <f>'2. WB and IMF ext debt pay data'!P202</f>
        <v>5.8013575156562261E-2</v>
      </c>
      <c r="R72" s="1">
        <f>'2. WB and IMF ext debt pay data'!Q202</f>
        <v>7.4668512843702711E-2</v>
      </c>
      <c r="S72" s="1">
        <f>'2. WB and IMF ext debt pay data'!R202</f>
        <v>8.2686968967337932E-2</v>
      </c>
      <c r="T72" s="1">
        <f>'2. WB and IMF ext debt pay data'!S202</f>
        <v>9.4725408360958024E-2</v>
      </c>
      <c r="U72" s="1">
        <f>'2. WB and IMF ext debt pay data'!T202</f>
        <v>0.24463915403238437</v>
      </c>
      <c r="V72" s="1">
        <f>'2. WB and IMF ext debt pay data'!U202</f>
        <v>8.9557566158914456E-2</v>
      </c>
      <c r="W72" s="1">
        <f>'2. WB and IMF ext debt pay data'!V202</f>
        <v>0.13155830913240996</v>
      </c>
      <c r="X72" s="1">
        <f>'2. WB and IMF ext debt pay data'!W202</f>
        <v>0.38925127937987858</v>
      </c>
      <c r="Y72" s="1">
        <f>'2. WB and IMF ext debt pay data'!X202</f>
        <v>0.38453707745961846</v>
      </c>
      <c r="Z72" s="1">
        <f>'2. WB and IMF ext debt pay data'!Y202</f>
        <v>0.45541335993927523</v>
      </c>
      <c r="AA72" s="1">
        <f>'2. WB and IMF ext debt pay data'!Z202</f>
        <v>0.67618655383599846</v>
      </c>
      <c r="AB72" s="1">
        <f>'2. WB and IMF ext debt pay data'!AA202</f>
        <v>0.81922503482897746</v>
      </c>
      <c r="AC72" s="1">
        <f>'2. WB and IMF ext debt pay data'!AB202</f>
        <v>0.6318734257866524</v>
      </c>
      <c r="AD72" s="1">
        <f>'2. WB and IMF ext debt pay data'!AC202</f>
        <v>0.71821023828254504</v>
      </c>
      <c r="AE72" s="1">
        <f>'2. WB and IMF ext debt pay data'!AD202</f>
        <v>0.69515234236079537</v>
      </c>
      <c r="AF72" s="1">
        <f>'2. WB and IMF ext debt pay data'!AE202</f>
        <v>0.59831532327353476</v>
      </c>
      <c r="AG72" s="1">
        <f>'2. WB and IMF ext debt pay data'!AF202</f>
        <v>0.53478649151341251</v>
      </c>
      <c r="AH72" s="1">
        <f>'2. WB and IMF ext debt pay data'!AG202</f>
        <v>0.46837805777317792</v>
      </c>
      <c r="AI72" s="1">
        <f>'2. WB and IMF ext debt pay data'!AH202</f>
        <v>0.57563162248284427</v>
      </c>
      <c r="AJ72" s="1">
        <f>'2. WB and IMF ext debt pay data'!AI202</f>
        <v>0.40113526875002509</v>
      </c>
      <c r="AK72" s="1">
        <f>'2. WB and IMF ext debt pay data'!AJ202</f>
        <v>0.363166749165443</v>
      </c>
      <c r="AL72" s="1">
        <f>'2. WB and IMF ext debt pay data'!AK202</f>
        <v>0.36295896526290294</v>
      </c>
      <c r="AM72" s="1">
        <f>'2. WB and IMF ext debt pay data'!AL202</f>
        <v>0.40841596101144195</v>
      </c>
      <c r="AN72" s="1">
        <f>'2. WB and IMF ext debt pay data'!AM202</f>
        <v>0.43795423511717729</v>
      </c>
      <c r="AO72" s="1">
        <f>'2. WB and IMF ext debt pay data'!AN202</f>
        <v>0.41227308479047958</v>
      </c>
      <c r="AP72" s="1">
        <f>'2. WB and IMF ext debt pay data'!AO202</f>
        <v>0.41060870245304754</v>
      </c>
      <c r="AQ72" s="1">
        <f>'2. WB and IMF ext debt pay data'!AP202</f>
        <v>0.47845923272761576</v>
      </c>
      <c r="AR72" s="1">
        <f>'2. WB and IMF ext debt pay data'!AQ202</f>
        <v>8.9542340606547616E-2</v>
      </c>
      <c r="AS72" s="1">
        <f>'2. WB and IMF ext debt pay data'!AR202</f>
        <v>0.15385338130865103</v>
      </c>
      <c r="AT72" s="1">
        <f>'2. WB and IMF ext debt pay data'!AS202</f>
        <v>0.115512099298767</v>
      </c>
      <c r="AU72" s="1">
        <f>'2. WB and IMF ext debt pay data'!AT202</f>
        <v>7.7452813306770396E-2</v>
      </c>
      <c r="AV72" s="1">
        <f>'2. WB and IMF ext debt pay data'!AU202</f>
        <v>4.7168448834757674E-2</v>
      </c>
      <c r="AW72" s="1"/>
      <c r="AX72" s="1"/>
      <c r="AY72" s="1"/>
      <c r="AZ72" s="1"/>
      <c r="BA72" s="1"/>
      <c r="BB72" s="1"/>
      <c r="BC72" s="1"/>
      <c r="BD72" s="1"/>
      <c r="BE72" s="1"/>
      <c r="BF72" s="1"/>
      <c r="BG72" s="1"/>
      <c r="BH72" s="1">
        <f t="shared" ref="BH72:BH135" si="14">AVERAGE(AQ72:AW72)</f>
        <v>0.16033138601385158</v>
      </c>
      <c r="BI72" s="1">
        <f t="shared" si="13"/>
        <v>9.6705816671098746E-2</v>
      </c>
      <c r="BJ72" s="1">
        <f t="shared" ref="BJ72:BJ136" si="15">AVERAGE(AV72:AY72)</f>
        <v>4.7168448834757674E-2</v>
      </c>
    </row>
    <row r="73" spans="1:62" x14ac:dyDescent="0.25">
      <c r="A73" t="s">
        <v>121</v>
      </c>
      <c r="B73" t="s">
        <v>249</v>
      </c>
      <c r="D73" s="1">
        <f>'2. WB and IMF ext debt pay data'!C205</f>
        <v>3.9091846600064456E-2</v>
      </c>
      <c r="E73" s="1">
        <f>'2. WB and IMF ext debt pay data'!D205</f>
        <v>3.5266833135156564E-2</v>
      </c>
      <c r="F73" s="1">
        <f>'2. WB and IMF ext debt pay data'!E205</f>
        <v>9.2704920356466505E-2</v>
      </c>
      <c r="G73" s="1">
        <f>'2. WB and IMF ext debt pay data'!F205</f>
        <v>0.18171665410118115</v>
      </c>
      <c r="H73" s="1">
        <f>'2. WB and IMF ext debt pay data'!G205</f>
        <v>0.12216740163537122</v>
      </c>
      <c r="I73" s="1">
        <f>'2. WB and IMF ext debt pay data'!H205</f>
        <v>0.18895987347657778</v>
      </c>
      <c r="J73" s="1">
        <f>'2. WB and IMF ext debt pay data'!I205</f>
        <v>0.12817427740160697</v>
      </c>
      <c r="K73" s="1">
        <f>'2. WB and IMF ext debt pay data'!J205</f>
        <v>9.3210276067014083E-2</v>
      </c>
      <c r="L73" s="1">
        <f>'2. WB and IMF ext debt pay data'!K205</f>
        <v>0.14443319533439741</v>
      </c>
      <c r="M73" s="1">
        <f>'2. WB and IMF ext debt pay data'!L205</f>
        <v>0.10735849093277218</v>
      </c>
      <c r="N73" s="1">
        <f>'2. WB and IMF ext debt pay data'!M205</f>
        <v>8.7142990110441534E-2</v>
      </c>
      <c r="O73" s="1">
        <f>'2. WB and IMF ext debt pay data'!N205</f>
        <v>8.5763496929920816E-2</v>
      </c>
      <c r="P73" s="1">
        <f>'2. WB and IMF ext debt pay data'!O205</f>
        <v>9.7265725516129956E-2</v>
      </c>
      <c r="Q73" s="1">
        <f>'2. WB and IMF ext debt pay data'!P205</f>
        <v>8.6105734266402112E-2</v>
      </c>
      <c r="R73" s="1">
        <f>'2. WB and IMF ext debt pay data'!Q205</f>
        <v>7.0400742092053284E-2</v>
      </c>
      <c r="S73" s="1">
        <f>'2. WB and IMF ext debt pay data'!R205</f>
        <v>8.3503112101183885E-2</v>
      </c>
      <c r="T73" s="1">
        <f>'2. WB and IMF ext debt pay data'!S205</f>
        <v>8.9044441036420494E-2</v>
      </c>
      <c r="U73" s="1">
        <f>'2. WB and IMF ext debt pay data'!T205</f>
        <v>0.10312788907614978</v>
      </c>
      <c r="V73" s="1">
        <f>'2. WB and IMF ext debt pay data'!U205</f>
        <v>0.13704617762570739</v>
      </c>
      <c r="W73" s="1">
        <f>'2. WB and IMF ext debt pay data'!V205</f>
        <v>0.1647545052186922</v>
      </c>
      <c r="X73" s="1">
        <f>'2. WB and IMF ext debt pay data'!W205</f>
        <v>0.17419492267634437</v>
      </c>
      <c r="Y73" s="1">
        <f>'2. WB and IMF ext debt pay data'!X205</f>
        <v>0.2292036722645315</v>
      </c>
      <c r="Z73" s="1">
        <f>'2. WB and IMF ext debt pay data'!Y205</f>
        <v>0.20500282306065315</v>
      </c>
      <c r="AA73" s="1">
        <f>'2. WB and IMF ext debt pay data'!Z205</f>
        <v>0.13134112791677419</v>
      </c>
      <c r="AB73" s="1">
        <f>'2. WB and IMF ext debt pay data'!AA205</f>
        <v>7.891824117032932E-2</v>
      </c>
      <c r="AC73" s="1">
        <f>'2. WB and IMF ext debt pay data'!AB205</f>
        <v>0.10898099577375507</v>
      </c>
      <c r="AD73" s="1">
        <f>'2. WB and IMF ext debt pay data'!AC205</f>
        <v>4.852313600973205E-2</v>
      </c>
      <c r="AE73" s="1">
        <f>'2. WB and IMF ext debt pay data'!AD205</f>
        <v>9.5099795152264285E-2</v>
      </c>
      <c r="AF73" s="1">
        <f>'2. WB and IMF ext debt pay data'!AE205</f>
        <v>3.6521443003772039E-2</v>
      </c>
      <c r="AG73" s="1">
        <f>'2. WB and IMF ext debt pay data'!AF205</f>
        <v>3.1709744981694182E-2</v>
      </c>
      <c r="AH73" s="1">
        <f>'2. WB and IMF ext debt pay data'!AG205</f>
        <v>2.7510441763610411E-2</v>
      </c>
      <c r="AI73" s="1">
        <f>'2. WB and IMF ext debt pay data'!AH205</f>
        <v>3.1476326355275232E-2</v>
      </c>
      <c r="AJ73" s="1">
        <f>'2. WB and IMF ext debt pay data'!AI205</f>
        <v>2.5870019603444264E-2</v>
      </c>
      <c r="AK73" s="1">
        <f>'2. WB and IMF ext debt pay data'!AJ205</f>
        <v>3.1820696271726519E-2</v>
      </c>
      <c r="AL73" s="1">
        <f>'2. WB and IMF ext debt pay data'!AK205</f>
        <v>3.2248356376978378E-2</v>
      </c>
      <c r="AM73" s="1">
        <f>'2. WB and IMF ext debt pay data'!AL205</f>
        <v>4.7516863422600621E-2</v>
      </c>
      <c r="AN73" s="1">
        <f>'2. WB and IMF ext debt pay data'!AM205</f>
        <v>5.8174852658039136E-2</v>
      </c>
      <c r="AO73" s="1">
        <f>'2. WB and IMF ext debt pay data'!AN205</f>
        <v>4.7628994770927788E-2</v>
      </c>
      <c r="AP73" s="1">
        <f>'2. WB and IMF ext debt pay data'!AO205</f>
        <v>6.0370040255692536E-2</v>
      </c>
      <c r="AQ73" s="1">
        <f>'2. WB and IMF ext debt pay data'!AP205</f>
        <v>6.7916037504972701E-2</v>
      </c>
      <c r="AR73" s="1">
        <f>'2. WB and IMF ext debt pay data'!AQ205</f>
        <v>6.2793756910105789E-2</v>
      </c>
      <c r="AS73" s="1">
        <f>'2. WB and IMF ext debt pay data'!AR205</f>
        <v>5.4508628091126762E-2</v>
      </c>
      <c r="AT73" s="1">
        <f>'2. WB and IMF ext debt pay data'!AS205</f>
        <v>7.1493694505049402E-2</v>
      </c>
      <c r="AU73" s="1">
        <f>'2. WB and IMF ext debt pay data'!AT205</f>
        <v>6.530777791188222E-2</v>
      </c>
      <c r="AV73" s="1">
        <f>'2. WB and IMF ext debt pay data'!AU205</f>
        <v>7.6582484986858171E-2</v>
      </c>
      <c r="AW73" s="1">
        <f>'2. WB and IMF ext debt pay data'!AV205</f>
        <v>4.4999999999999998E-2</v>
      </c>
      <c r="AX73" s="1">
        <f>'2. WB and IMF ext debt pay data'!AW205</f>
        <v>4.7E-2</v>
      </c>
      <c r="AY73" s="1">
        <f>'2. WB and IMF ext debt pay data'!AX205</f>
        <v>4.8000000000000001E-2</v>
      </c>
      <c r="AZ73" s="1">
        <f>'2. WB and IMF ext debt pay data'!AY205</f>
        <v>4.9000000000000002E-2</v>
      </c>
      <c r="BA73" s="1">
        <f>'2. WB and IMF ext debt pay data'!AZ205</f>
        <v>4.7E-2</v>
      </c>
      <c r="BB73" s="1">
        <f>'2. WB and IMF ext debt pay data'!BA205</f>
        <v>4.4999999999999998E-2</v>
      </c>
      <c r="BC73" s="1"/>
      <c r="BD73" s="1"/>
      <c r="BE73" s="1"/>
      <c r="BF73" s="1"/>
      <c r="BG73" s="1"/>
      <c r="BH73" s="1">
        <f t="shared" si="14"/>
        <v>6.3371768558570712E-2</v>
      </c>
      <c r="BI73" s="1">
        <f t="shared" si="13"/>
        <v>6.2614390400837064E-2</v>
      </c>
      <c r="BJ73" s="1">
        <f t="shared" si="15"/>
        <v>5.4145621246714543E-2</v>
      </c>
    </row>
    <row r="74" spans="1:62" x14ac:dyDescent="0.25">
      <c r="A74" t="s">
        <v>123</v>
      </c>
      <c r="B74" t="s">
        <v>247</v>
      </c>
      <c r="D74" s="1"/>
      <c r="E74" s="1"/>
      <c r="F74" s="1"/>
      <c r="G74" s="1"/>
      <c r="H74" s="1"/>
      <c r="I74" s="1"/>
      <c r="J74" s="1"/>
      <c r="K74" s="1"/>
      <c r="L74" s="1"/>
      <c r="M74" s="1"/>
      <c r="N74" s="1"/>
      <c r="O74" s="1"/>
      <c r="P74" s="1"/>
      <c r="Q74" s="1"/>
      <c r="R74" s="1"/>
      <c r="S74" s="1"/>
      <c r="T74" s="1"/>
      <c r="U74" s="1"/>
      <c r="V74" s="1"/>
      <c r="W74" s="1"/>
      <c r="X74" s="1">
        <f>'2. WB and IMF ext debt pay data'!W208</f>
        <v>1.4877110317316984E-2</v>
      </c>
      <c r="Y74" s="1">
        <f>'2. WB and IMF ext debt pay data'!X208</f>
        <v>1.423935065048744E-2</v>
      </c>
      <c r="Z74" s="1">
        <f>'2. WB and IMF ext debt pay data'!Y208</f>
        <v>1.4025928649889583E-2</v>
      </c>
      <c r="AA74" s="1">
        <f>'2. WB and IMF ext debt pay data'!Z208</f>
        <v>9.9636013359928367E-3</v>
      </c>
      <c r="AB74" s="1">
        <f>'2. WB and IMF ext debt pay data'!AA208</f>
        <v>1.3385368880615206E-2</v>
      </c>
      <c r="AC74" s="1">
        <f>'2. WB and IMF ext debt pay data'!AB208</f>
        <v>1.7465183824253917E-2</v>
      </c>
      <c r="AD74" s="1">
        <f>'2. WB and IMF ext debt pay data'!AC208</f>
        <v>1.2701164881150775E-2</v>
      </c>
      <c r="AE74" s="1">
        <f>'2. WB and IMF ext debt pay data'!AD208</f>
        <v>2.8000000000000001E-2</v>
      </c>
      <c r="AF74" s="1">
        <f>'2. WB and IMF ext debt pay data'!AE208</f>
        <v>2.8000000000000001E-2</v>
      </c>
      <c r="AG74" s="1">
        <f>'2. WB and IMF ext debt pay data'!AF208</f>
        <v>6.8942495631123091E-2</v>
      </c>
      <c r="AH74" s="1">
        <f>'2. WB and IMF ext debt pay data'!AG208</f>
        <v>1.1913179482630343E-2</v>
      </c>
      <c r="AI74" s="1">
        <f>'2. WB and IMF ext debt pay data'!AH208</f>
        <v>5.3848552918087404E-3</v>
      </c>
      <c r="AJ74" s="1">
        <f>'2. WB and IMF ext debt pay data'!AI208</f>
        <v>6.2956269026468031E-3</v>
      </c>
      <c r="AK74" s="1">
        <f>'2. WB and IMF ext debt pay data'!AJ208</f>
        <v>7.2070749790824253E-3</v>
      </c>
      <c r="AL74" s="1">
        <f>'2. WB and IMF ext debt pay data'!AK208</f>
        <v>1.9854379030415176E-2</v>
      </c>
      <c r="AM74" s="1">
        <f>'2. WB and IMF ext debt pay data'!AL208</f>
        <v>4.0018310848936298E-2</v>
      </c>
      <c r="AN74" s="1">
        <f>'2. WB and IMF ext debt pay data'!AM208</f>
        <v>4.5777175182951406E-3</v>
      </c>
      <c r="AO74" s="1">
        <f>'2. WB and IMF ext debt pay data'!AN208</f>
        <v>1.0148040413428913E-2</v>
      </c>
      <c r="AP74" s="1">
        <f>'2. WB and IMF ext debt pay data'!AO208</f>
        <v>1.6858661664937824E-2</v>
      </c>
      <c r="AQ74" s="1">
        <f>'2. WB and IMF ext debt pay data'!AP208</f>
        <v>3.4243993127144511E-2</v>
      </c>
      <c r="AR74" s="1">
        <f>'2. WB and IMF ext debt pay data'!AQ208</f>
        <v>6.9852911660892442E-2</v>
      </c>
      <c r="AS74" s="1">
        <f>'2. WB and IMF ext debt pay data'!AR208</f>
        <v>5.4461415562729473E-2</v>
      </c>
      <c r="AT74" s="1">
        <f>'2. WB and IMF ext debt pay data'!AS208</f>
        <v>7.2414446972593485E-2</v>
      </c>
      <c r="AU74" s="1">
        <f>'2. WB and IMF ext debt pay data'!AT208</f>
        <v>0.10162923675868235</v>
      </c>
      <c r="AV74" s="1">
        <f>'2. WB and IMF ext debt pay data'!AU208</f>
        <v>8.07507358982439E-2</v>
      </c>
      <c r="AW74" s="1">
        <f>'2. WB and IMF ext debt pay data'!AV208</f>
        <v>0.14899999999999999</v>
      </c>
      <c r="AX74" s="1">
        <f>'2. WB and IMF ext debt pay data'!AW208</f>
        <v>0.14599999999999999</v>
      </c>
      <c r="AY74" s="1">
        <f>'2. WB and IMF ext debt pay data'!AX208</f>
        <v>0.125</v>
      </c>
      <c r="AZ74" s="1">
        <f>'2. WB and IMF ext debt pay data'!AY208</f>
        <v>0.122</v>
      </c>
      <c r="BA74" s="1">
        <f>'2. WB and IMF ext debt pay data'!AZ208</f>
        <v>9.5000000000000001E-2</v>
      </c>
      <c r="BB74" s="1">
        <f>'2. WB and IMF ext debt pay data'!BA208</f>
        <v>9.1999999999999998E-2</v>
      </c>
      <c r="BC74" s="1"/>
      <c r="BD74" s="1"/>
      <c r="BE74" s="1"/>
      <c r="BF74" s="1"/>
      <c r="BG74" s="1"/>
      <c r="BH74" s="1">
        <f t="shared" si="14"/>
        <v>8.0336105711469444E-2</v>
      </c>
      <c r="BI74" s="1">
        <f t="shared" si="13"/>
        <v>8.801812447552361E-2</v>
      </c>
      <c r="BJ74" s="1">
        <f t="shared" si="15"/>
        <v>0.12518768397456098</v>
      </c>
    </row>
    <row r="75" spans="1:62" x14ac:dyDescent="0.25">
      <c r="A75" t="s">
        <v>125</v>
      </c>
      <c r="B75" t="s">
        <v>247</v>
      </c>
      <c r="D75" s="1">
        <f>'2. WB and IMF ext debt pay data'!C211</f>
        <v>0.11777457481066417</v>
      </c>
      <c r="E75" s="1">
        <f>'2. WB and IMF ext debt pay data'!D211</f>
        <v>0.21076926379016112</v>
      </c>
      <c r="F75" s="1">
        <f>'2. WB and IMF ext debt pay data'!E211</f>
        <v>0.280533982008424</v>
      </c>
      <c r="G75" s="1">
        <f>'2. WB and IMF ext debt pay data'!F211</f>
        <v>0.20540899707700946</v>
      </c>
      <c r="H75" s="1">
        <f>'2. WB and IMF ext debt pay data'!G211</f>
        <v>0.36107327971665337</v>
      </c>
      <c r="I75" s="1">
        <f>'2. WB and IMF ext debt pay data'!H211</f>
        <v>0.3966318084254169</v>
      </c>
      <c r="J75" s="1">
        <f>'2. WB and IMF ext debt pay data'!I211</f>
        <v>0.53434383140079922</v>
      </c>
      <c r="K75" s="1">
        <f>'2. WB and IMF ext debt pay data'!J211</f>
        <v>0.90982483651095225</v>
      </c>
      <c r="L75" s="1">
        <f>'2. WB and IMF ext debt pay data'!K211</f>
        <v>0.62776293485833046</v>
      </c>
      <c r="M75" s="1">
        <f>'2. WB and IMF ext debt pay data'!L211</f>
        <v>0.60618247806483327</v>
      </c>
      <c r="N75" s="1">
        <f>'2. WB and IMF ext debt pay data'!M211</f>
        <v>0.42618017160791782</v>
      </c>
      <c r="O75" s="1">
        <f>'2. WB and IMF ext debt pay data'!N211</f>
        <v>0.52590580242749185</v>
      </c>
      <c r="P75" s="1">
        <f>'2. WB and IMF ext debt pay data'!O211</f>
        <v>0.22378330067184032</v>
      </c>
      <c r="Q75" s="1">
        <f>'2. WB and IMF ext debt pay data'!P211</f>
        <v>0.17268045465882917</v>
      </c>
      <c r="R75" s="1">
        <f>'2. WB and IMF ext debt pay data'!Q211</f>
        <v>0.18864338756109381</v>
      </c>
      <c r="S75" s="1">
        <f>'2. WB and IMF ext debt pay data'!R211</f>
        <v>0.15204587620783683</v>
      </c>
      <c r="T75" s="1">
        <f>'2. WB and IMF ext debt pay data'!S211</f>
        <v>0.15370685252284785</v>
      </c>
      <c r="U75" s="1">
        <f>'2. WB and IMF ext debt pay data'!T211</f>
        <v>0.39785014717910738</v>
      </c>
      <c r="V75" s="1">
        <f>'2. WB and IMF ext debt pay data'!U211</f>
        <v>0.24090718900988306</v>
      </c>
      <c r="W75" s="1">
        <f>'2. WB and IMF ext debt pay data'!V211</f>
        <v>0.27549397483032201</v>
      </c>
      <c r="X75" s="1">
        <f>'2. WB and IMF ext debt pay data'!W211</f>
        <v>0.18079002895232604</v>
      </c>
      <c r="Y75" s="1">
        <f>'2. WB and IMF ext debt pay data'!X211</f>
        <v>0.10080674296220196</v>
      </c>
      <c r="Z75" s="1">
        <f>'2. WB and IMF ext debt pay data'!Y211</f>
        <v>0.13727683086741319</v>
      </c>
      <c r="AA75" s="1">
        <f>'2. WB and IMF ext debt pay data'!Z211</f>
        <v>8.2472529577132539E-2</v>
      </c>
      <c r="AB75" s="1">
        <f>'2. WB and IMF ext debt pay data'!AA211</f>
        <v>9.353948771867604E-2</v>
      </c>
      <c r="AC75" s="1">
        <f>'2. WB and IMF ext debt pay data'!AB211</f>
        <v>8.4527197062272991E-2</v>
      </c>
      <c r="AD75" s="1">
        <f>'2. WB and IMF ext debt pay data'!AC211</f>
        <v>7.1907520919331933E-2</v>
      </c>
      <c r="AE75" s="1">
        <f>'2. WB and IMF ext debt pay data'!AD211</f>
        <v>1.6859920840907334E-2</v>
      </c>
      <c r="AF75" s="1">
        <f>'2. WB and IMF ext debt pay data'!AE211</f>
        <v>1.7394896658007895E-2</v>
      </c>
      <c r="AG75" s="1">
        <f>'2. WB and IMF ext debt pay data'!AF211</f>
        <v>4.3522737271579771E-2</v>
      </c>
      <c r="AH75" s="1">
        <f>'2. WB and IMF ext debt pay data'!AG211</f>
        <v>4.8787518208036999E-2</v>
      </c>
      <c r="AI75" s="1">
        <f>'2. WB and IMF ext debt pay data'!AH211</f>
        <v>3.9461202836135092E-2</v>
      </c>
      <c r="AJ75" s="1">
        <f>'2. WB and IMF ext debt pay data'!AI211</f>
        <v>6.1958134826483498E-2</v>
      </c>
      <c r="AK75" s="1">
        <f>'2. WB and IMF ext debt pay data'!AJ211</f>
        <v>5.8620338185904675E-2</v>
      </c>
      <c r="AL75" s="1">
        <f>'2. WB and IMF ext debt pay data'!AK211</f>
        <v>7.1496726634659211E-2</v>
      </c>
      <c r="AM75" s="1">
        <f>'2. WB and IMF ext debt pay data'!AL211</f>
        <v>0.1185061370382977</v>
      </c>
      <c r="AN75" s="1">
        <f>'2. WB and IMF ext debt pay data'!AM211</f>
        <v>7.5348424650101109E-2</v>
      </c>
      <c r="AO75" s="1">
        <f>'2. WB and IMF ext debt pay data'!AN211</f>
        <v>7.4496153450185662E-2</v>
      </c>
      <c r="AP75" s="1">
        <f>'2. WB and IMF ext debt pay data'!AO211</f>
        <v>6.1050568673276642E-2</v>
      </c>
      <c r="AQ75" s="1">
        <f>'2. WB and IMF ext debt pay data'!AP211</f>
        <v>5.2274510234692664E-2</v>
      </c>
      <c r="AR75" s="1">
        <f>'2. WB and IMF ext debt pay data'!AQ211</f>
        <v>6.9831198721325427E-2</v>
      </c>
      <c r="AS75" s="1">
        <f>'2. WB and IMF ext debt pay data'!AR211</f>
        <v>9.4975869966525031E-2</v>
      </c>
      <c r="AT75" s="1">
        <f>'2. WB and IMF ext debt pay data'!AS211</f>
        <v>9.8486774953693304E-2</v>
      </c>
      <c r="AU75" s="1">
        <f>'2. WB and IMF ext debt pay data'!AT211</f>
        <v>0.11249413648921168</v>
      </c>
      <c r="AV75" s="1">
        <f>'2. WB and IMF ext debt pay data'!AU211</f>
        <v>0.11447344766907788</v>
      </c>
      <c r="AW75" s="1">
        <f>'2. WB and IMF ext debt pay data'!AV211</f>
        <v>0.123</v>
      </c>
      <c r="AX75" s="1">
        <f>'2. WB and IMF ext debt pay data'!AW211</f>
        <v>0.123</v>
      </c>
      <c r="AY75" s="1">
        <f>'2. WB and IMF ext debt pay data'!AX211</f>
        <v>0.108</v>
      </c>
      <c r="AZ75" s="1">
        <f>'2. WB and IMF ext debt pay data'!AY211</f>
        <v>8.6999999999999994E-2</v>
      </c>
      <c r="BA75" s="1">
        <f>'2. WB and IMF ext debt pay data'!AZ211</f>
        <v>7.8E-2</v>
      </c>
      <c r="BB75" s="1">
        <f>'2. WB and IMF ext debt pay data'!BA211</f>
        <v>7.0000000000000007E-2</v>
      </c>
      <c r="BC75" s="1"/>
      <c r="BD75" s="1"/>
      <c r="BE75" s="1"/>
      <c r="BF75" s="1"/>
      <c r="BG75" s="1"/>
      <c r="BH75" s="1">
        <f t="shared" si="14"/>
        <v>9.5076562576360865E-2</v>
      </c>
      <c r="BI75" s="1">
        <f t="shared" si="13"/>
        <v>0.10221023796663888</v>
      </c>
      <c r="BJ75" s="1">
        <f t="shared" si="15"/>
        <v>0.11711836191726946</v>
      </c>
    </row>
    <row r="76" spans="1:62" x14ac:dyDescent="0.25">
      <c r="A76" t="s">
        <v>127</v>
      </c>
      <c r="B76" t="s">
        <v>247</v>
      </c>
      <c r="D76" s="1">
        <f>'2. WB and IMF ext debt pay data'!C214</f>
        <v>0.16762805517342802</v>
      </c>
      <c r="E76" s="1">
        <f>'2. WB and IMF ext debt pay data'!D214</f>
        <v>0.2368377393011796</v>
      </c>
      <c r="F76" s="1">
        <f>'2. WB and IMF ext debt pay data'!E214</f>
        <v>0.2104044396317713</v>
      </c>
      <c r="G76" s="1">
        <f>'2. WB and IMF ext debt pay data'!F214</f>
        <v>0.17404931150999575</v>
      </c>
      <c r="H76" s="1">
        <f>'2. WB and IMF ext debt pay data'!G214</f>
        <v>0.24133539793819619</v>
      </c>
      <c r="I76" s="1">
        <f>'2. WB and IMF ext debt pay data'!H214</f>
        <v>0.27012860373694692</v>
      </c>
      <c r="J76" s="1">
        <f>'2. WB and IMF ext debt pay data'!I214</f>
        <v>0.34646668106757067</v>
      </c>
      <c r="K76" s="1">
        <f>'2. WB and IMF ext debt pay data'!J214</f>
        <v>0.27513843278869232</v>
      </c>
      <c r="L76" s="1">
        <f>'2. WB and IMF ext debt pay data'!K214</f>
        <v>0.20705525655499815</v>
      </c>
      <c r="M76" s="1">
        <f>'2. WB and IMF ext debt pay data'!L214</f>
        <v>0.17226036399653491</v>
      </c>
      <c r="N76" s="1">
        <f>'2. WB and IMF ext debt pay data'!M214</f>
        <v>0.21360317529572059</v>
      </c>
      <c r="O76" s="1">
        <f>'2. WB and IMF ext debt pay data'!N214</f>
        <v>0.16612749305696839</v>
      </c>
      <c r="P76" s="1">
        <f>'2. WB and IMF ext debt pay data'!O214</f>
        <v>0.16523610409741188</v>
      </c>
      <c r="Q76" s="1">
        <f>'2. WB and IMF ext debt pay data'!P214</f>
        <v>0.10917820422644244</v>
      </c>
      <c r="R76" s="1">
        <f>'2. WB and IMF ext debt pay data'!Q214</f>
        <v>0.19197483901106605</v>
      </c>
      <c r="S76" s="1">
        <f>'2. WB and IMF ext debt pay data'!R214</f>
        <v>0.2407464866526246</v>
      </c>
      <c r="T76" s="1">
        <f>'2. WB and IMF ext debt pay data'!S214</f>
        <v>0.10765452619452143</v>
      </c>
      <c r="U76" s="1">
        <f>'2. WB and IMF ext debt pay data'!T214</f>
        <v>8.9807631224636864E-2</v>
      </c>
      <c r="V76" s="1">
        <f>'2. WB and IMF ext debt pay data'!U214</f>
        <v>0.14227016791989455</v>
      </c>
      <c r="W76" s="1">
        <f>'2. WB and IMF ext debt pay data'!V214</f>
        <v>0.11837831912815371</v>
      </c>
      <c r="X76" s="1">
        <f>'2. WB and IMF ext debt pay data'!W214</f>
        <v>0.10141442876721449</v>
      </c>
      <c r="Y76" s="1">
        <f>'2. WB and IMF ext debt pay data'!X214</f>
        <v>7.6753742336489308E-2</v>
      </c>
      <c r="Z76" s="1">
        <f>'2. WB and IMF ext debt pay data'!Y214</f>
        <v>7.7782404009048525E-2</v>
      </c>
      <c r="AA76" s="1">
        <f>'2. WB and IMF ext debt pay data'!Z214</f>
        <v>7.1291483500180289E-2</v>
      </c>
      <c r="AB76" s="1">
        <f>'2. WB and IMF ext debt pay data'!AA214</f>
        <v>8.4106200256211613E-2</v>
      </c>
      <c r="AC76" s="1">
        <f>'2. WB and IMF ext debt pay data'!AB214</f>
        <v>9.3044003285367341E-2</v>
      </c>
      <c r="AD76" s="1">
        <f>'2. WB and IMF ext debt pay data'!AC214</f>
        <v>6.8410488843269154E-2</v>
      </c>
      <c r="AE76" s="1">
        <f>'2. WB and IMF ext debt pay data'!AD214</f>
        <v>2.8148355378292633E-2</v>
      </c>
      <c r="AF76" s="1">
        <f>'2. WB and IMF ext debt pay data'!AE214</f>
        <v>2.4132364808628366E-2</v>
      </c>
      <c r="AG76" s="1">
        <f>'2. WB and IMF ext debt pay data'!AF214</f>
        <v>2.5394718952919101E-2</v>
      </c>
      <c r="AH76" s="1">
        <f>'2. WB and IMF ext debt pay data'!AG214</f>
        <v>1.0136847149518761E-2</v>
      </c>
      <c r="AI76" s="1">
        <f>'2. WB and IMF ext debt pay data'!AH214</f>
        <v>1.3924732459718786E-2</v>
      </c>
      <c r="AJ76" s="1">
        <f>'2. WB and IMF ext debt pay data'!AI214</f>
        <v>1.9350259367560463E-2</v>
      </c>
      <c r="AK76" s="1">
        <f>'2. WB and IMF ext debt pay data'!AJ214</f>
        <v>3.3626771634193732E-2</v>
      </c>
      <c r="AL76" s="1">
        <f>'2. WB and IMF ext debt pay data'!AK214</f>
        <v>5.1953221997157156E-2</v>
      </c>
      <c r="AM76" s="1">
        <f>'2. WB and IMF ext debt pay data'!AL214</f>
        <v>5.1163297614283759E-2</v>
      </c>
      <c r="AN76" s="1">
        <f>'2. WB and IMF ext debt pay data'!AM214</f>
        <v>6.510634997264364E-2</v>
      </c>
      <c r="AO76" s="1">
        <f>'2. WB and IMF ext debt pay data'!AN214</f>
        <v>5.0569692511606465E-2</v>
      </c>
      <c r="AP76" s="1">
        <f>'2. WB and IMF ext debt pay data'!AO214</f>
        <v>5.6388109002537469E-2</v>
      </c>
      <c r="AQ76" s="1">
        <f>'2. WB and IMF ext debt pay data'!AP214</f>
        <v>5.8593141644381612E-2</v>
      </c>
      <c r="AR76" s="1">
        <f>'2. WB and IMF ext debt pay data'!AQ214</f>
        <v>5.5711312072785756E-2</v>
      </c>
      <c r="AS76" s="1">
        <f>'2. WB and IMF ext debt pay data'!AR214</f>
        <v>5.817849685915695E-2</v>
      </c>
      <c r="AT76" s="1">
        <f>'2. WB and IMF ext debt pay data'!AS214</f>
        <v>6.1487074355402731E-2</v>
      </c>
      <c r="AU76" s="1">
        <f>'2. WB and IMF ext debt pay data'!AT214</f>
        <v>6.3140666690037386E-2</v>
      </c>
      <c r="AV76" s="1">
        <f>'2. WB and IMF ext debt pay data'!AU214</f>
        <v>7.3137155517354599E-2</v>
      </c>
      <c r="AW76" s="1">
        <f>'2. WB and IMF ext debt pay data'!AV214</f>
        <v>0.45700000000000002</v>
      </c>
      <c r="AX76" s="1">
        <f>'2. WB and IMF ext debt pay data'!AW214</f>
        <v>0.14699999999999999</v>
      </c>
      <c r="AY76" s="1">
        <f>'2. WB and IMF ext debt pay data'!AX214</f>
        <v>0.113</v>
      </c>
      <c r="AZ76" s="1">
        <f>'2. WB and IMF ext debt pay data'!AY214</f>
        <v>9.2999999999999999E-2</v>
      </c>
      <c r="BA76" s="1">
        <f>'2. WB and IMF ext debt pay data'!AZ214</f>
        <v>8.5000000000000006E-2</v>
      </c>
      <c r="BB76" s="1">
        <f>'2. WB and IMF ext debt pay data'!BA214</f>
        <v>7.1999999999999995E-2</v>
      </c>
      <c r="BC76" s="1"/>
      <c r="BD76" s="1"/>
      <c r="BE76" s="1"/>
      <c r="BF76" s="1"/>
      <c r="BG76" s="1"/>
      <c r="BH76" s="1">
        <f t="shared" si="14"/>
        <v>0.11817826387701702</v>
      </c>
      <c r="BI76" s="1">
        <f t="shared" si="13"/>
        <v>0.12810911758245624</v>
      </c>
      <c r="BJ76" s="1">
        <f t="shared" si="15"/>
        <v>0.19753428887933866</v>
      </c>
    </row>
    <row r="77" spans="1:62" x14ac:dyDescent="0.25">
      <c r="A77" t="s">
        <v>555</v>
      </c>
      <c r="B77" t="s">
        <v>248</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f>'2. WB and IMF ext debt pay data'!AU216</f>
        <v>5.9523809523809521E-3</v>
      </c>
      <c r="AW77" s="1">
        <f>'2. WB and IMF ext debt pay data'!AV216</f>
        <v>1.8292682926829271E-2</v>
      </c>
      <c r="AX77" s="1">
        <f>'2. WB and IMF ext debt pay data'!AW216</f>
        <v>6.2893081761006293E-3</v>
      </c>
      <c r="AY77" s="1">
        <f>'2. WB and IMF ext debt pay data'!AX216</f>
        <v>0</v>
      </c>
      <c r="AZ77" s="1">
        <f>'2. WB and IMF ext debt pay data'!AY216</f>
        <v>0</v>
      </c>
      <c r="BA77" s="1">
        <f>'2. WB and IMF ext debt pay data'!AZ216</f>
        <v>1.2820512820512822E-2</v>
      </c>
      <c r="BB77" s="1">
        <f>'2. WB and IMF ext debt pay data'!BA216</f>
        <v>0</v>
      </c>
      <c r="BC77" s="1"/>
      <c r="BD77" s="1"/>
      <c r="BE77" s="1"/>
      <c r="BF77" s="1"/>
      <c r="BG77" s="1"/>
      <c r="BH77" s="1">
        <f t="shared" si="14"/>
        <v>1.2122531939605111E-2</v>
      </c>
      <c r="BI77" s="1">
        <f t="shared" si="13"/>
        <v>1.2122531939605111E-2</v>
      </c>
      <c r="BJ77" s="1">
        <f t="shared" si="15"/>
        <v>7.6335930138277126E-3</v>
      </c>
    </row>
    <row r="78" spans="1:62" x14ac:dyDescent="0.25">
      <c r="A78" t="s">
        <v>129</v>
      </c>
      <c r="B78" t="s">
        <v>248</v>
      </c>
      <c r="C78" t="s">
        <v>244</v>
      </c>
      <c r="D78" s="1">
        <f>'2. WB and IMF ext debt pay data'!C219</f>
        <v>1.9518461007591439E-2</v>
      </c>
      <c r="E78" s="1">
        <f>'2. WB and IMF ext debt pay data'!D219</f>
        <v>3.9918272781417512E-2</v>
      </c>
      <c r="F78" s="1">
        <f>'2. WB and IMF ext debt pay data'!E219</f>
        <v>7.8214732633683157E-2</v>
      </c>
      <c r="G78" s="1">
        <f>'2. WB and IMF ext debt pay data'!F219</f>
        <v>0.1971895975948196</v>
      </c>
      <c r="H78" s="1">
        <f>'2. WB and IMF ext debt pay data'!G219</f>
        <v>0.6187508503270488</v>
      </c>
      <c r="I78" s="1">
        <f>'2. WB and IMF ext debt pay data'!H219</f>
        <v>0.27630265736534715</v>
      </c>
      <c r="J78" s="1">
        <f>'2. WB and IMF ext debt pay data'!I219</f>
        <v>0.30811313428728671</v>
      </c>
      <c r="K78" s="1">
        <f>'2. WB and IMF ext debt pay data'!J219</f>
        <v>0.18811449372629122</v>
      </c>
      <c r="L78" s="1">
        <f>'2. WB and IMF ext debt pay data'!K219</f>
        <v>0.20953449682462141</v>
      </c>
      <c r="M78" s="1">
        <f>'2. WB and IMF ext debt pay data'!L219</f>
        <v>0.18673838849232097</v>
      </c>
      <c r="N78" s="1">
        <f>'2. WB and IMF ext debt pay data'!M219</f>
        <v>0.15427444173614108</v>
      </c>
      <c r="O78" s="1">
        <f>'2. WB and IMF ext debt pay data'!N219</f>
        <v>9.5071545440403568E-2</v>
      </c>
      <c r="P78" s="1">
        <f>'2. WB and IMF ext debt pay data'!O219</f>
        <v>9.4165838160373772E-2</v>
      </c>
      <c r="Q78" s="1">
        <f>'2. WB and IMF ext debt pay data'!P219</f>
        <v>0.1121488637605369</v>
      </c>
      <c r="R78" s="1">
        <f>'2. WB and IMF ext debt pay data'!Q219</f>
        <v>9.4625615133593577E-2</v>
      </c>
      <c r="S78" s="1">
        <f>'2. WB and IMF ext debt pay data'!R219</f>
        <v>8.9258763563164978E-2</v>
      </c>
      <c r="T78" s="1">
        <f>'2. WB and IMF ext debt pay data'!S219</f>
        <v>8.647579173040848E-2</v>
      </c>
      <c r="U78" s="1">
        <f>'2. WB and IMF ext debt pay data'!T219</f>
        <v>0.18231854126070898</v>
      </c>
      <c r="V78" s="1">
        <f>'2. WB and IMF ext debt pay data'!U219</f>
        <v>9.4615545540203072E-2</v>
      </c>
      <c r="W78" s="1">
        <f>'2. WB and IMF ext debt pay data'!V219</f>
        <v>8.8646782795712586E-2</v>
      </c>
      <c r="X78" s="1">
        <f>'2. WB and IMF ext debt pay data'!W219</f>
        <v>9.2684477365563941E-2</v>
      </c>
      <c r="Y78" s="1">
        <f>'2. WB and IMF ext debt pay data'!X219</f>
        <v>0.10346792944018439</v>
      </c>
      <c r="Z78" s="1">
        <f>'2. WB and IMF ext debt pay data'!Y219</f>
        <v>9.8763209850552633E-2</v>
      </c>
      <c r="AA78" s="1">
        <f>'2. WB and IMF ext debt pay data'!Z219</f>
        <v>8.6120663108318993E-2</v>
      </c>
      <c r="AB78" s="1">
        <f>'2. WB and IMF ext debt pay data'!AA219</f>
        <v>0.10540854711701494</v>
      </c>
      <c r="AC78" s="1">
        <f>'2. WB and IMF ext debt pay data'!AB219</f>
        <v>8.1391494266005324E-2</v>
      </c>
      <c r="AD78" s="1">
        <f>'2. WB and IMF ext debt pay data'!AC219</f>
        <v>6.1553320789688004E-2</v>
      </c>
      <c r="AE78" s="1">
        <f>'2. WB and IMF ext debt pay data'!AD219</f>
        <v>6.6011256074615138E-2</v>
      </c>
      <c r="AF78" s="1">
        <f>'2. WB and IMF ext debt pay data'!AE219</f>
        <v>9.1230474113594376E-2</v>
      </c>
      <c r="AG78" s="1">
        <f>'2. WB and IMF ext debt pay data'!AF219</f>
        <v>0.13362968551421261</v>
      </c>
      <c r="AH78" s="1">
        <f>'2. WB and IMF ext debt pay data'!AG219</f>
        <v>0.12024414085664249</v>
      </c>
      <c r="AI78" s="1">
        <f>'2. WB and IMF ext debt pay data'!AH219</f>
        <v>0.12655167141187038</v>
      </c>
      <c r="AJ78" s="1">
        <f>'2. WB and IMF ext debt pay data'!AI219</f>
        <v>0.11755702916163245</v>
      </c>
      <c r="AK78" s="1">
        <f>'2. WB and IMF ext debt pay data'!AJ219</f>
        <v>9.1282158056934001E-2</v>
      </c>
      <c r="AL78" s="1">
        <f>'2. WB and IMF ext debt pay data'!AK219</f>
        <v>0.17517879532354164</v>
      </c>
      <c r="AM78" s="1">
        <f>'2. WB and IMF ext debt pay data'!AL219</f>
        <v>8.5562010593266263E-2</v>
      </c>
      <c r="AN78" s="1">
        <f>'2. WB and IMF ext debt pay data'!AM219</f>
        <v>8.1472500334610815E-2</v>
      </c>
      <c r="AO78" s="1">
        <f>'2. WB and IMF ext debt pay data'!AN219</f>
        <v>8.9757714856782828E-2</v>
      </c>
      <c r="AP78" s="1">
        <f>'2. WB and IMF ext debt pay data'!AO219</f>
        <v>0.26975816024327309</v>
      </c>
      <c r="AQ78" s="1">
        <f>'2. WB and IMF ext debt pay data'!AP219</f>
        <v>0.27337890790406189</v>
      </c>
      <c r="AR78" s="1">
        <f>'2. WB and IMF ext debt pay data'!AQ219</f>
        <v>0.26801108132135748</v>
      </c>
      <c r="AS78" s="1">
        <f>'2. WB and IMF ext debt pay data'!AR219</f>
        <v>0.53472268725035543</v>
      </c>
      <c r="AT78" s="1">
        <f>'2. WB and IMF ext debt pay data'!AS219</f>
        <v>0.31794921447110147</v>
      </c>
      <c r="AU78" s="1">
        <f>'2. WB and IMF ext debt pay data'!AT219</f>
        <v>0.18792244892054963</v>
      </c>
      <c r="AV78" s="1">
        <f>'2. WB and IMF ext debt pay data'!AU219</f>
        <v>0.18877131769138025</v>
      </c>
      <c r="AW78" s="1">
        <f>'2. WB and IMF ext debt pay data'!AV219</f>
        <v>0.17799999999999999</v>
      </c>
      <c r="AX78" s="1">
        <f>'2. WB and IMF ext debt pay data'!AW219</f>
        <v>0.39</v>
      </c>
      <c r="AY78" s="1">
        <f>'2. WB and IMF ext debt pay data'!AX219</f>
        <v>0.13500000000000001</v>
      </c>
      <c r="AZ78" s="1">
        <f>'2. WB and IMF ext debt pay data'!AY219</f>
        <v>0.126</v>
      </c>
      <c r="BA78" s="1">
        <f>'2. WB and IMF ext debt pay data'!AZ219</f>
        <v>0.14000000000000001</v>
      </c>
      <c r="BB78" s="1">
        <f>'2. WB and IMF ext debt pay data'!BA219</f>
        <v>0.13</v>
      </c>
      <c r="BC78" s="1"/>
      <c r="BD78" s="1"/>
      <c r="BE78" s="1"/>
      <c r="BF78" s="1"/>
      <c r="BG78" s="1"/>
      <c r="BH78" s="1">
        <f t="shared" si="14"/>
        <v>0.27839366536554372</v>
      </c>
      <c r="BI78" s="1">
        <f t="shared" si="13"/>
        <v>0.27922945827579065</v>
      </c>
      <c r="BJ78" s="1">
        <f t="shared" si="15"/>
        <v>0.22294282942284507</v>
      </c>
    </row>
    <row r="79" spans="1:62" x14ac:dyDescent="0.25">
      <c r="A79" t="s">
        <v>131</v>
      </c>
      <c r="B79" t="s">
        <v>247</v>
      </c>
      <c r="D79" s="1">
        <f>'2. WB and IMF ext debt pay data'!C222</f>
        <v>3.7848160280360303E-2</v>
      </c>
      <c r="E79" s="1">
        <f>'2. WB and IMF ext debt pay data'!D222</f>
        <v>4.5694147767540751E-2</v>
      </c>
      <c r="F79" s="1">
        <f>'2. WB and IMF ext debt pay data'!E222</f>
        <v>5.5002111716621255E-2</v>
      </c>
      <c r="G79" s="1">
        <f>'2. WB and IMF ext debt pay data'!F222</f>
        <v>7.7072430100389944E-2</v>
      </c>
      <c r="H79" s="1">
        <f>'2. WB and IMF ext debt pay data'!G222</f>
        <v>0.11033420322366234</v>
      </c>
      <c r="I79" s="1">
        <f>'2. WB and IMF ext debt pay data'!H222</f>
        <v>0.197982010972692</v>
      </c>
      <c r="J79" s="1">
        <f>'2. WB and IMF ext debt pay data'!I222</f>
        <v>0.17038226118716038</v>
      </c>
      <c r="K79" s="1">
        <f>'2. WB and IMF ext debt pay data'!J222</f>
        <v>0.16562635309409726</v>
      </c>
      <c r="L79" s="1">
        <f>'2. WB and IMF ext debt pay data'!K222</f>
        <v>0.18845074189779537</v>
      </c>
      <c r="M79" s="1">
        <f>'2. WB and IMF ext debt pay data'!L222</f>
        <v>0.13751504255186334</v>
      </c>
      <c r="N79" s="1">
        <f>'2. WB and IMF ext debt pay data'!M222</f>
        <v>0.11832274223868884</v>
      </c>
      <c r="O79" s="1">
        <f>'2. WB and IMF ext debt pay data'!N222</f>
        <v>7.6703224367700787E-2</v>
      </c>
      <c r="P79" s="1">
        <f>'2. WB and IMF ext debt pay data'!O222</f>
        <v>9.7932903844811958E-2</v>
      </c>
      <c r="Q79" s="1">
        <f>'2. WB and IMF ext debt pay data'!P222</f>
        <v>0.13420972232914583</v>
      </c>
      <c r="R79" s="1">
        <f>'2. WB and IMF ext debt pay data'!Q222</f>
        <v>0.19956098937749853</v>
      </c>
      <c r="S79" s="1">
        <f>'2. WB and IMF ext debt pay data'!R222</f>
        <v>0.14970205714890089</v>
      </c>
      <c r="T79" s="1">
        <f>'2. WB and IMF ext debt pay data'!S222</f>
        <v>0.1970551647954264</v>
      </c>
      <c r="U79" s="1">
        <f>'2. WB and IMF ext debt pay data'!T222</f>
        <v>0.12888613943083466</v>
      </c>
      <c r="V79" s="1">
        <f>'2. WB and IMF ext debt pay data'!U222</f>
        <v>0.1308699720729638</v>
      </c>
      <c r="W79" s="1">
        <f>'2. WB and IMF ext debt pay data'!V222</f>
        <v>0.16843949682311948</v>
      </c>
      <c r="X79" s="1">
        <f>'2. WB and IMF ext debt pay data'!W222</f>
        <v>0.17269748515569666</v>
      </c>
      <c r="Y79" s="1">
        <f>'2. WB and IMF ext debt pay data'!X222</f>
        <v>0.14527716591692533</v>
      </c>
      <c r="Z79" s="1">
        <f>'2. WB and IMF ext debt pay data'!Y222</f>
        <v>0.12080133414969434</v>
      </c>
      <c r="AA79" s="1">
        <f>'2. WB and IMF ext debt pay data'!Z222</f>
        <v>8.0101318942647021E-2</v>
      </c>
      <c r="AB79" s="1">
        <f>'2. WB and IMF ext debt pay data'!AA222</f>
        <v>9.1871325404713919E-2</v>
      </c>
      <c r="AC79" s="1">
        <f>'2. WB and IMF ext debt pay data'!AB222</f>
        <v>8.1490493985191315E-2</v>
      </c>
      <c r="AD79" s="1">
        <f>'2. WB and IMF ext debt pay data'!AC222</f>
        <v>2.3924286515815293E-2</v>
      </c>
      <c r="AE79" s="1">
        <f>'2. WB and IMF ext debt pay data'!AD222</f>
        <v>4.1297273564437451E-2</v>
      </c>
      <c r="AF79" s="1">
        <f>'2. WB and IMF ext debt pay data'!AE222</f>
        <v>4.1576047675746262E-2</v>
      </c>
      <c r="AG79" s="1">
        <f>'2. WB and IMF ext debt pay data'!AF222</f>
        <v>3.4933624038484372E-2</v>
      </c>
      <c r="AH79" s="1">
        <f>'2. WB and IMF ext debt pay data'!AG222</f>
        <v>3.6323426460712661E-2</v>
      </c>
      <c r="AI79" s="1">
        <f>'2. WB and IMF ext debt pay data'!AH222</f>
        <v>3.0982835475692014E-2</v>
      </c>
      <c r="AJ79" s="1">
        <f>'2. WB and IMF ext debt pay data'!AI222</f>
        <v>3.313375855394133E-2</v>
      </c>
      <c r="AK79" s="1">
        <f>'2. WB and IMF ext debt pay data'!AJ222</f>
        <v>4.7704914460854467E-2</v>
      </c>
      <c r="AL79" s="1">
        <f>'2. WB and IMF ext debt pay data'!AK222</f>
        <v>4.4088884702192063E-2</v>
      </c>
      <c r="AM79" s="1">
        <f>'2. WB and IMF ext debt pay data'!AL222</f>
        <v>4.4977533512800101E-2</v>
      </c>
      <c r="AN79" s="1">
        <f>'2. WB and IMF ext debt pay data'!AM222</f>
        <v>5.1301066449837708E-2</v>
      </c>
      <c r="AO79" s="1">
        <f>'2. WB and IMF ext debt pay data'!AN222</f>
        <v>5.2266768599039087E-2</v>
      </c>
      <c r="AP79" s="1">
        <f>'2. WB and IMF ext debt pay data'!AO222</f>
        <v>6.7361668015907719E-2</v>
      </c>
      <c r="AQ79" s="1">
        <f>'2. WB and IMF ext debt pay data'!AP222</f>
        <v>6.0769342955083717E-2</v>
      </c>
      <c r="AR79" s="1">
        <f>'2. WB and IMF ext debt pay data'!AQ222</f>
        <v>7.0697658709620581E-2</v>
      </c>
      <c r="AS79" s="1">
        <f>'2. WB and IMF ext debt pay data'!AR222</f>
        <v>6.8608133787099082E-2</v>
      </c>
      <c r="AT79" s="1">
        <f>'2. WB and IMF ext debt pay data'!AS222</f>
        <v>8.1089953043779528E-2</v>
      </c>
      <c r="AU79" s="1">
        <f>'2. WB and IMF ext debt pay data'!AT222</f>
        <v>7.692218584218391E-2</v>
      </c>
      <c r="AV79" s="1">
        <f>'2. WB and IMF ext debt pay data'!AU222</f>
        <v>7.2728888763074276E-2</v>
      </c>
      <c r="AW79" s="1">
        <f>'2. WB and IMF ext debt pay data'!AV222</f>
        <v>6.4000000000000001E-2</v>
      </c>
      <c r="AX79" s="1">
        <f>'2. WB and IMF ext debt pay data'!AW222</f>
        <v>6.6000000000000003E-2</v>
      </c>
      <c r="AY79" s="1">
        <f>'2. WB and IMF ext debt pay data'!AX222</f>
        <v>6.6000000000000003E-2</v>
      </c>
      <c r="AZ79" s="1">
        <f>'2. WB and IMF ext debt pay data'!AY222</f>
        <v>6.2E-2</v>
      </c>
      <c r="BA79" s="1">
        <f>'2. WB and IMF ext debt pay data'!AZ222</f>
        <v>5.5E-2</v>
      </c>
      <c r="BB79" s="1">
        <f>'2. WB and IMF ext debt pay data'!BA222</f>
        <v>0.05</v>
      </c>
      <c r="BC79" s="1"/>
      <c r="BD79" s="1"/>
      <c r="BE79" s="1"/>
      <c r="BF79" s="1"/>
      <c r="BG79" s="1"/>
      <c r="BH79" s="1">
        <f t="shared" si="14"/>
        <v>7.0688023300120154E-2</v>
      </c>
      <c r="BI79" s="1">
        <f t="shared" si="13"/>
        <v>7.2341136690959554E-2</v>
      </c>
      <c r="BJ79" s="1">
        <f t="shared" si="15"/>
        <v>6.7182222190768567E-2</v>
      </c>
    </row>
    <row r="80" spans="1:62" x14ac:dyDescent="0.25">
      <c r="A80" t="s">
        <v>133</v>
      </c>
      <c r="B80" t="s">
        <v>248</v>
      </c>
      <c r="C80" t="s">
        <v>244</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f>'2. WB and IMF ext debt pay data'!AG225</f>
        <v>0.223</v>
      </c>
      <c r="AI80" s="1">
        <f>'2. WB and IMF ext debt pay data'!AH225</f>
        <v>0.155</v>
      </c>
      <c r="AJ80" s="1">
        <f>'2. WB and IMF ext debt pay data'!AI225</f>
        <v>0.20699999999999999</v>
      </c>
      <c r="AK80" s="1">
        <f>'2. WB and IMF ext debt pay data'!AJ225</f>
        <v>0.155</v>
      </c>
      <c r="AL80" s="1">
        <f>'2. WB and IMF ext debt pay data'!AK225</f>
        <v>0.155</v>
      </c>
      <c r="AM80" s="1">
        <f>'2. WB and IMF ext debt pay data'!AL225</f>
        <v>0.153</v>
      </c>
      <c r="AN80" s="1">
        <f>'2. WB and IMF ext debt pay data'!AM225</f>
        <v>0.109</v>
      </c>
      <c r="AO80" s="1">
        <f>'2. WB and IMF ext debt pay data'!AN225</f>
        <v>8.2000000000000003E-2</v>
      </c>
      <c r="AP80" s="1">
        <f>'2. WB and IMF ext debt pay data'!AO225</f>
        <v>9.8000000000000004E-2</v>
      </c>
      <c r="AQ80" s="1">
        <f>'2. WB and IMF ext debt pay data'!AP225</f>
        <v>0.1</v>
      </c>
      <c r="AR80" s="1">
        <f>'2. WB and IMF ext debt pay data'!AQ225</f>
        <v>8.6999999999999994E-2</v>
      </c>
      <c r="AS80" s="1">
        <f>'2. WB and IMF ext debt pay data'!AR225</f>
        <v>9.0999999999999998E-2</v>
      </c>
      <c r="AT80" s="1">
        <f>'2. WB and IMF ext debt pay data'!AS225</f>
        <v>9.8000000000000004E-2</v>
      </c>
      <c r="AU80" s="1">
        <f>'2. WB and IMF ext debt pay data'!AT225</f>
        <v>7.6999999999999999E-2</v>
      </c>
      <c r="AV80" s="1">
        <f>'2. WB and IMF ext debt pay data'!AU225</f>
        <v>8.1000000000000003E-2</v>
      </c>
      <c r="AW80" s="1">
        <f>'2. WB and IMF ext debt pay data'!AV225</f>
        <v>7.5999999999999998E-2</v>
      </c>
      <c r="AX80" s="1">
        <f>'2. WB and IMF ext debt pay data'!AW225</f>
        <v>6.6000000000000003E-2</v>
      </c>
      <c r="AY80" s="1">
        <f>'2. WB and IMF ext debt pay data'!AX225</f>
        <v>6.4000000000000001E-2</v>
      </c>
      <c r="AZ80" s="1">
        <f>'2. WB and IMF ext debt pay data'!AY225</f>
        <v>6.0999999999999999E-2</v>
      </c>
      <c r="BA80" s="1">
        <f>'2. WB and IMF ext debt pay data'!AZ225</f>
        <v>4.2999999999999997E-2</v>
      </c>
      <c r="BB80" s="1">
        <f>'2. WB and IMF ext debt pay data'!BA225</f>
        <v>3.5000000000000003E-2</v>
      </c>
      <c r="BC80" s="1"/>
      <c r="BD80" s="1"/>
      <c r="BE80" s="1"/>
      <c r="BF80" s="1"/>
      <c r="BG80" s="1"/>
      <c r="BH80" s="1">
        <f t="shared" si="14"/>
        <v>8.7142857142857147E-2</v>
      </c>
      <c r="BI80" s="1">
        <f t="shared" si="13"/>
        <v>8.5000000000000006E-2</v>
      </c>
      <c r="BJ80" s="1">
        <f t="shared" si="15"/>
        <v>7.1750000000000008E-2</v>
      </c>
    </row>
    <row r="81" spans="1:62" x14ac:dyDescent="0.25">
      <c r="A81" t="s">
        <v>254</v>
      </c>
      <c r="B81" t="s">
        <v>249</v>
      </c>
      <c r="D81" s="1"/>
      <c r="E81" s="1"/>
      <c r="F81" s="1"/>
      <c r="G81" s="1"/>
      <c r="H81" s="1"/>
      <c r="I81" s="1"/>
      <c r="J81" s="1"/>
      <c r="K81" s="1"/>
      <c r="L81" s="1"/>
      <c r="M81" s="1"/>
      <c r="N81" s="1">
        <f>'2. WB and IMF ext debt pay data'!M228</f>
        <v>0.33896887713704416</v>
      </c>
      <c r="O81" s="1">
        <f>'2. WB and IMF ext debt pay data'!N228</f>
        <v>0.22147098151353253</v>
      </c>
      <c r="P81" s="1">
        <f>'2. WB and IMF ext debt pay data'!O228</f>
        <v>0.20925223187511691</v>
      </c>
      <c r="Q81" s="1">
        <f>'2. WB and IMF ext debt pay data'!P228</f>
        <v>0.31598390694161077</v>
      </c>
      <c r="R81" s="1">
        <f>'2. WB and IMF ext debt pay data'!Q228</f>
        <v>0.26904372004824012</v>
      </c>
      <c r="S81" s="1">
        <f>'2. WB and IMF ext debt pay data'!R228</f>
        <v>0.27736132990915574</v>
      </c>
      <c r="T81" s="1">
        <f>'2. WB and IMF ext debt pay data'!S228</f>
        <v>0.21866635468473386</v>
      </c>
      <c r="U81" s="1">
        <f>'2. WB and IMF ext debt pay data'!T228</f>
        <v>0.24315860404723813</v>
      </c>
      <c r="V81" s="1">
        <f>'2. WB and IMF ext debt pay data'!U228</f>
        <v>0.40479699981413553</v>
      </c>
      <c r="W81" s="1">
        <f>'2. WB and IMF ext debt pay data'!V228</f>
        <v>0.37825168609941007</v>
      </c>
      <c r="X81" s="1">
        <f>'2. WB and IMF ext debt pay data'!W228</f>
        <v>0.27180162890276671</v>
      </c>
      <c r="Y81" s="1">
        <f>'2. WB and IMF ext debt pay data'!X228</f>
        <v>0.24244446851330481</v>
      </c>
      <c r="Z81" s="1">
        <f>'2. WB and IMF ext debt pay data'!Y228</f>
        <v>0.12522758882588236</v>
      </c>
      <c r="AA81" s="1">
        <f>'2. WB and IMF ext debt pay data'!Z228</f>
        <v>0.11655277706616862</v>
      </c>
      <c r="AB81" s="1">
        <f>'2. WB and IMF ext debt pay data'!AA228</f>
        <v>0.11012052584571751</v>
      </c>
      <c r="AC81" s="1">
        <f>'2. WB and IMF ext debt pay data'!AB228</f>
        <v>0.11712723179757444</v>
      </c>
      <c r="AD81" s="1">
        <f>'2. WB and IMF ext debt pay data'!AC228</f>
        <v>0.10314988519831328</v>
      </c>
      <c r="AE81" s="1">
        <f>'2. WB and IMF ext debt pay data'!AD228</f>
        <v>0.14688311380312233</v>
      </c>
      <c r="AF81" s="1">
        <f>'2. WB and IMF ext debt pay data'!AE228</f>
        <v>7.0032086759033788E-2</v>
      </c>
      <c r="AG81" s="1">
        <f>'2. WB and IMF ext debt pay data'!AF228</f>
        <v>0.10200783855078831</v>
      </c>
      <c r="AH81" s="1">
        <f>'2. WB and IMF ext debt pay data'!AG228</f>
        <v>0.11834747496491314</v>
      </c>
      <c r="AI81" s="1">
        <f>'2. WB and IMF ext debt pay data'!AH228</f>
        <v>0.10710343935199522</v>
      </c>
      <c r="AJ81" s="1">
        <f>'2. WB and IMF ext debt pay data'!AI228</f>
        <v>9.5986350344220678E-2</v>
      </c>
      <c r="AK81" s="1">
        <f>'2. WB and IMF ext debt pay data'!AJ228</f>
        <v>0.11857778716585393</v>
      </c>
      <c r="AL81" s="1">
        <f>'2. WB and IMF ext debt pay data'!AK228</f>
        <v>0.17187027548365999</v>
      </c>
      <c r="AM81" s="1">
        <f>'2. WB and IMF ext debt pay data'!AL228</f>
        <v>0.16731778181524959</v>
      </c>
      <c r="AN81" s="1">
        <f>'2. WB and IMF ext debt pay data'!AM228</f>
        <v>0.19174324765234227</v>
      </c>
      <c r="AO81" s="1">
        <f>'2. WB and IMF ext debt pay data'!AN228</f>
        <v>0.22395392401596093</v>
      </c>
      <c r="AP81" s="1">
        <f>'2. WB and IMF ext debt pay data'!AO228</f>
        <v>0.2307496331641489</v>
      </c>
      <c r="AQ81" s="1">
        <f>'2. WB and IMF ext debt pay data'!AP228</f>
        <v>0.23264297310090887</v>
      </c>
      <c r="AR81" s="1">
        <f>'2. WB and IMF ext debt pay data'!AQ228</f>
        <v>0.16165088089797205</v>
      </c>
      <c r="AS81" s="1">
        <f>'2. WB and IMF ext debt pay data'!AR228</f>
        <v>0.19024703316598399</v>
      </c>
      <c r="AT81" s="1">
        <f>'2. WB and IMF ext debt pay data'!AS228</f>
        <v>0.1381540958427743</v>
      </c>
      <c r="AU81" s="1">
        <f>'2. WB and IMF ext debt pay data'!AT228</f>
        <v>0.15764851490108031</v>
      </c>
      <c r="AV81" s="1">
        <f>'2. WB and IMF ext debt pay data'!AU228</f>
        <v>0.16364721742145724</v>
      </c>
      <c r="AW81" s="1">
        <f>'2. WB and IMF ext debt pay data'!AV228</f>
        <v>0.13200000000000001</v>
      </c>
      <c r="AX81" s="1">
        <f>'2. WB and IMF ext debt pay data'!AW228</f>
        <v>0.115</v>
      </c>
      <c r="AY81" s="1">
        <f>'2. WB and IMF ext debt pay data'!AX228</f>
        <v>0.113</v>
      </c>
      <c r="AZ81" s="1">
        <f>'2. WB and IMF ext debt pay data'!AY228</f>
        <v>0.106</v>
      </c>
      <c r="BA81" s="1">
        <f>'2. WB and IMF ext debt pay data'!AZ228</f>
        <v>9.9000000000000005E-2</v>
      </c>
      <c r="BB81" s="1">
        <f>'2. WB and IMF ext debt pay data'!BA228</f>
        <v>9.0999999999999998E-2</v>
      </c>
      <c r="BC81" s="1"/>
      <c r="BD81" s="1"/>
      <c r="BE81" s="1"/>
      <c r="BF81" s="1"/>
      <c r="BG81" s="1"/>
      <c r="BH81" s="1">
        <f t="shared" si="14"/>
        <v>0.16799867361859672</v>
      </c>
      <c r="BI81" s="1">
        <f t="shared" si="13"/>
        <v>0.157224623704878</v>
      </c>
      <c r="BJ81" s="1">
        <f t="shared" si="15"/>
        <v>0.13091180435536431</v>
      </c>
    </row>
    <row r="82" spans="1:62" x14ac:dyDescent="0.25">
      <c r="A82" t="s">
        <v>136</v>
      </c>
      <c r="B82" t="s">
        <v>248</v>
      </c>
      <c r="C82" t="s">
        <v>244</v>
      </c>
      <c r="D82" s="1">
        <f>'2. WB and IMF ext debt pay data'!C231</f>
        <v>0.17877433124940795</v>
      </c>
      <c r="E82" s="1">
        <f>'2. WB and IMF ext debt pay data'!D231</f>
        <v>0.35686181210397638</v>
      </c>
      <c r="F82" s="1">
        <f>'2. WB and IMF ext debt pay data'!E231</f>
        <v>0.43278700733343733</v>
      </c>
      <c r="G82" s="1">
        <f>'2. WB and IMF ext debt pay data'!F231</f>
        <v>0.55248001620347631</v>
      </c>
      <c r="H82" s="1">
        <f>'2. WB and IMF ext debt pay data'!G231</f>
        <v>0.65803722127840292</v>
      </c>
      <c r="I82" s="1">
        <f>'2. WB and IMF ext debt pay data'!H231</f>
        <v>0.69114296372024742</v>
      </c>
      <c r="J82" s="1">
        <f>'2. WB and IMF ext debt pay data'!I231</f>
        <v>0.48226071325956127</v>
      </c>
      <c r="K82" s="1">
        <f>'2. WB and IMF ext debt pay data'!J231</f>
        <v>0.3773274849032891</v>
      </c>
      <c r="L82" s="1">
        <f>'2. WB and IMF ext debt pay data'!K231</f>
        <v>0.51189521559814932</v>
      </c>
      <c r="M82" s="1">
        <f>'2. WB and IMF ext debt pay data'!L231</f>
        <v>0.33938590551181103</v>
      </c>
      <c r="N82" s="1">
        <f>'2. WB and IMF ext debt pay data'!M231</f>
        <v>0.27665082026977761</v>
      </c>
      <c r="O82" s="1">
        <f>'2. WB and IMF ext debt pay data'!N231</f>
        <v>0.25724809354832417</v>
      </c>
      <c r="P82" s="1">
        <f>'2. WB and IMF ext debt pay data'!O231</f>
        <v>0.2747839547484679</v>
      </c>
      <c r="Q82" s="1">
        <f>'2. WB and IMF ext debt pay data'!P231</f>
        <v>0.18017352202102999</v>
      </c>
      <c r="R82" s="1">
        <f>'2. WB and IMF ext debt pay data'!Q231</f>
        <v>0.17700007990435687</v>
      </c>
      <c r="S82" s="1">
        <f>'2. WB and IMF ext debt pay data'!R231</f>
        <v>0.19039467460874868</v>
      </c>
      <c r="T82" s="1">
        <f>'2. WB and IMF ext debt pay data'!S231</f>
        <v>0.17783867345892607</v>
      </c>
      <c r="U82" s="1">
        <f>'2. WB and IMF ext debt pay data'!T231</f>
        <v>0.23629293940221099</v>
      </c>
      <c r="V82" s="1">
        <f>'2. WB and IMF ext debt pay data'!U231</f>
        <v>0.23952584033613442</v>
      </c>
      <c r="W82" s="1">
        <f>'2. WB and IMF ext debt pay data'!V231</f>
        <v>0.19179101587992167</v>
      </c>
      <c r="X82" s="1">
        <f>'2. WB and IMF ext debt pay data'!W231</f>
        <v>0.52136170820561434</v>
      </c>
      <c r="Y82" s="1">
        <f>'2. WB and IMF ext debt pay data'!X231</f>
        <v>0.17425317043367461</v>
      </c>
      <c r="Z82" s="1">
        <f>'2. WB and IMF ext debt pay data'!Y231</f>
        <v>0.22611063409342924</v>
      </c>
      <c r="AA82" s="1">
        <f>'2. WB and IMF ext debt pay data'!Z231</f>
        <v>0.15232640780222717</v>
      </c>
      <c r="AB82" s="1">
        <f>'2. WB and IMF ext debt pay data'!AA231</f>
        <v>0.15027916248381792</v>
      </c>
      <c r="AC82" s="1">
        <f>'2. WB and IMF ext debt pay data'!AB231</f>
        <v>0.17070379191797586</v>
      </c>
      <c r="AD82" s="1">
        <f>'2. WB and IMF ext debt pay data'!AC231</f>
        <v>0.19583418807487576</v>
      </c>
      <c r="AE82" s="1">
        <f>'2. WB and IMF ext debt pay data'!AD231</f>
        <v>9.2904562361193252E-2</v>
      </c>
      <c r="AF82" s="1">
        <f>'2. WB and IMF ext debt pay data'!AE231</f>
        <v>6.8103962866195314E-2</v>
      </c>
      <c r="AG82" s="1">
        <f>'2. WB and IMF ext debt pay data'!AF231</f>
        <v>5.3714666161004204E-2</v>
      </c>
      <c r="AH82" s="1">
        <f>'2. WB and IMF ext debt pay data'!AG231</f>
        <v>4.2208908512978031E-2</v>
      </c>
      <c r="AI82" s="1">
        <f>'2. WB and IMF ext debt pay data'!AH231</f>
        <v>4.0037989394498839E-2</v>
      </c>
      <c r="AJ82" s="1">
        <f>'2. WB and IMF ext debt pay data'!AI231</f>
        <v>3.5739611755606526E-2</v>
      </c>
      <c r="AK82" s="1">
        <f>'2. WB and IMF ext debt pay data'!AJ231</f>
        <v>3.4502129512805638E-2</v>
      </c>
      <c r="AL82" s="1">
        <f>'2. WB and IMF ext debt pay data'!AK231</f>
        <v>5.4372165250552482E-2</v>
      </c>
      <c r="AM82" s="1">
        <f>'2. WB and IMF ext debt pay data'!AL231</f>
        <v>4.883886398152374E-2</v>
      </c>
      <c r="AN82" s="1">
        <f>'2. WB and IMF ext debt pay data'!AM231</f>
        <v>5.3569206298154842E-2</v>
      </c>
      <c r="AO82" s="1">
        <f>'2. WB and IMF ext debt pay data'!AN231</f>
        <v>9.0905557882439952E-2</v>
      </c>
      <c r="AP82" s="1">
        <f>'2. WB and IMF ext debt pay data'!AO231</f>
        <v>5.5290264913432328E-2</v>
      </c>
      <c r="AQ82" s="1">
        <f>'2. WB and IMF ext debt pay data'!AP231</f>
        <v>5.9561326986457205E-2</v>
      </c>
      <c r="AR82" s="1">
        <f>'2. WB and IMF ext debt pay data'!AQ231</f>
        <v>0.14933742009367498</v>
      </c>
      <c r="AS82" s="1">
        <f>'2. WB and IMF ext debt pay data'!AR231</f>
        <v>6.5936150614482977E-2</v>
      </c>
      <c r="AT82" s="1">
        <f>'2. WB and IMF ext debt pay data'!AS231</f>
        <v>5.9844213179098417E-2</v>
      </c>
      <c r="AU82" s="1">
        <f>'2. WB and IMF ext debt pay data'!AT231</f>
        <v>0.39510374684633154</v>
      </c>
      <c r="AV82" s="1">
        <f>'2. WB and IMF ext debt pay data'!AU231</f>
        <v>0.27404995691076961</v>
      </c>
      <c r="AW82" s="1">
        <f>'2. WB and IMF ext debt pay data'!AV231</f>
        <v>0.17357285950641507</v>
      </c>
      <c r="AX82" s="1">
        <f>'2. WB and IMF ext debt pay data'!AW231</f>
        <v>0.1581013424556908</v>
      </c>
      <c r="AY82" s="1">
        <f>'2. WB and IMF ext debt pay data'!AX231</f>
        <v>4.3818790557884894E-2</v>
      </c>
      <c r="AZ82" s="1">
        <f>'2. WB and IMF ext debt pay data'!AY231</f>
        <v>4.4851956678670563E-2</v>
      </c>
      <c r="BA82" s="1">
        <f>'2. WB and IMF ext debt pay data'!AZ231</f>
        <v>9.5300129192145436E-2</v>
      </c>
      <c r="BB82" s="1">
        <f>'2. WB and IMF ext debt pay data'!BA231</f>
        <v>4.6607773060380393E-2</v>
      </c>
      <c r="BC82" s="1"/>
      <c r="BD82" s="1"/>
      <c r="BE82" s="1"/>
      <c r="BF82" s="1"/>
      <c r="BG82" s="1"/>
      <c r="BH82" s="1">
        <f t="shared" si="14"/>
        <v>0.16820081059103284</v>
      </c>
      <c r="BI82" s="1">
        <f t="shared" si="13"/>
        <v>0.18630739119179543</v>
      </c>
      <c r="BJ82" s="1">
        <f t="shared" si="15"/>
        <v>0.16238573735769007</v>
      </c>
    </row>
    <row r="83" spans="1:62" x14ac:dyDescent="0.25">
      <c r="A83" t="s">
        <v>139</v>
      </c>
      <c r="B83" t="s">
        <v>248</v>
      </c>
      <c r="D83" s="1">
        <f>'2. WB and IMF ext debt pay data'!C234</f>
        <v>0.1582762208564322</v>
      </c>
      <c r="E83" s="1">
        <f>'2. WB and IMF ext debt pay data'!D234</f>
        <v>0.13211876665454036</v>
      </c>
      <c r="F83" s="1">
        <f>'2. WB and IMF ext debt pay data'!E234</f>
        <v>0.19905248065646294</v>
      </c>
      <c r="G83" s="1">
        <f>'2. WB and IMF ext debt pay data'!F234</f>
        <v>0.29693716729680841</v>
      </c>
      <c r="H83" s="1">
        <f>'2. WB and IMF ext debt pay data'!G234</f>
        <v>0.25046295101119792</v>
      </c>
      <c r="I83" s="1">
        <f>'2. WB and IMF ext debt pay data'!H234</f>
        <v>0.22327704443316726</v>
      </c>
      <c r="J83" s="1">
        <f>'2. WB and IMF ext debt pay data'!I234</f>
        <v>0.27005346248962853</v>
      </c>
      <c r="K83" s="1">
        <f>'2. WB and IMF ext debt pay data'!J234</f>
        <v>0.25347545478859584</v>
      </c>
      <c r="L83" s="1">
        <f>'2. WB and IMF ext debt pay data'!K234</f>
        <v>0.24126773950170455</v>
      </c>
      <c r="M83" s="1">
        <f>'2. WB and IMF ext debt pay data'!L234</f>
        <v>0.19604683027875985</v>
      </c>
      <c r="N83" s="1">
        <f>'2. WB and IMF ext debt pay data'!M234</f>
        <v>0.15729216866793896</v>
      </c>
      <c r="O83" s="1">
        <f>'2. WB and IMF ext debt pay data'!N234</f>
        <v>0.13718907392692042</v>
      </c>
      <c r="P83" s="1">
        <f>'2. WB and IMF ext debt pay data'!O234</f>
        <v>0.18372494534861136</v>
      </c>
      <c r="Q83" s="1">
        <f>'2. WB and IMF ext debt pay data'!P234</f>
        <v>0.13761504158828666</v>
      </c>
      <c r="R83" s="1">
        <f>'2. WB and IMF ext debt pay data'!Q234</f>
        <v>0.14310352728184164</v>
      </c>
      <c r="S83" s="1">
        <f>'2. WB and IMF ext debt pay data'!R234</f>
        <v>0.2725486271682947</v>
      </c>
      <c r="T83" s="1">
        <f>'2. WB and IMF ext debt pay data'!S234</f>
        <v>0.39750153759219692</v>
      </c>
      <c r="U83" s="1">
        <f>'2. WB and IMF ext debt pay data'!T234</f>
        <v>0.35664952442458436</v>
      </c>
      <c r="V83" s="1">
        <f>'2. WB and IMF ext debt pay data'!U234</f>
        <v>0.22871233572254485</v>
      </c>
      <c r="W83" s="1">
        <f>'2. WB and IMF ext debt pay data'!V234</f>
        <v>0.2171804332790904</v>
      </c>
      <c r="X83" s="1">
        <f>'2. WB and IMF ext debt pay data'!W234</f>
        <v>0.24579787736120692</v>
      </c>
      <c r="Y83" s="1">
        <f>'2. WB and IMF ext debt pay data'!X234</f>
        <v>0.18103065738060437</v>
      </c>
      <c r="Z83" s="1">
        <f>'2. WB and IMF ext debt pay data'!Y234</f>
        <v>0.13636744723149652</v>
      </c>
      <c r="AA83" s="1">
        <f>'2. WB and IMF ext debt pay data'!Z234</f>
        <v>0.14960191093088701</v>
      </c>
      <c r="AB83" s="1">
        <f>'2. WB and IMF ext debt pay data'!AA234</f>
        <v>0.16056390034075402</v>
      </c>
      <c r="AC83" s="1">
        <f>'2. WB and IMF ext debt pay data'!AB234</f>
        <v>0.12843921972878114</v>
      </c>
      <c r="AD83" s="1">
        <f>'2. WB and IMF ext debt pay data'!AC234</f>
        <v>0.18702411891169518</v>
      </c>
      <c r="AE83" s="1">
        <f>'2. WB and IMF ext debt pay data'!AD234</f>
        <v>9.256806184002625E-2</v>
      </c>
      <c r="AF83" s="1">
        <f>'2. WB and IMF ext debt pay data'!AE234</f>
        <v>7.3508812041906027E-2</v>
      </c>
      <c r="AG83" s="1">
        <f>'2. WB and IMF ext debt pay data'!AF234</f>
        <v>8.4030823428004539E-2</v>
      </c>
      <c r="AH83" s="1">
        <f>'2. WB and IMF ext debt pay data'!AG234</f>
        <v>7.9039027480710747E-2</v>
      </c>
      <c r="AI83" s="1">
        <f>'2. WB and IMF ext debt pay data'!AH234</f>
        <v>6.8468230257871007E-2</v>
      </c>
      <c r="AJ83" s="1">
        <f>'2. WB and IMF ext debt pay data'!AI234</f>
        <v>0.12653798797935734</v>
      </c>
      <c r="AK83" s="1">
        <f>'2. WB and IMF ext debt pay data'!AJ234</f>
        <v>7.325684453395398E-2</v>
      </c>
      <c r="AL83" s="1">
        <f>'2. WB and IMF ext debt pay data'!AK234</f>
        <v>6.2582105014326261E-2</v>
      </c>
      <c r="AM83" s="1">
        <f>'2. WB and IMF ext debt pay data'!AL234</f>
        <v>9.5083255177377382E-2</v>
      </c>
      <c r="AN83" s="1">
        <f>'2. WB and IMF ext debt pay data'!AM234</f>
        <v>0.15384531506035523</v>
      </c>
      <c r="AO83" s="1">
        <f>'2. WB and IMF ext debt pay data'!AN234</f>
        <v>0.12728038266179251</v>
      </c>
      <c r="AP83" s="1">
        <f>'2. WB and IMF ext debt pay data'!AO234</f>
        <v>0.10791733099352101</v>
      </c>
      <c r="AQ83" s="1">
        <f>'2. WB and IMF ext debt pay data'!AP234</f>
        <v>0.1411489802201327</v>
      </c>
      <c r="AR83" s="1">
        <f>'2. WB and IMF ext debt pay data'!AQ234</f>
        <v>0.15937869014594425</v>
      </c>
      <c r="AS83" s="1">
        <f>'2. WB and IMF ext debt pay data'!AR234</f>
        <v>0.17228508111940466</v>
      </c>
      <c r="AT83" s="1">
        <f>'2. WB and IMF ext debt pay data'!AS234</f>
        <v>6.968294934549614E-2</v>
      </c>
      <c r="AU83" s="1">
        <f>'2. WB and IMF ext debt pay data'!AT234</f>
        <v>6.3427249978272954E-2</v>
      </c>
      <c r="AV83" s="1">
        <f>'2. WB and IMF ext debt pay data'!AU234</f>
        <v>8.6289596621762638E-2</v>
      </c>
      <c r="AW83" s="1">
        <f>'2. WB and IMF ext debt pay data'!AV234</f>
        <v>5.7851239669421482E-2</v>
      </c>
      <c r="AX83" s="1">
        <f>'2. WB and IMF ext debt pay data'!AW234</f>
        <v>6.1728395061728392E-2</v>
      </c>
      <c r="AY83" s="1">
        <f>'2. WB and IMF ext debt pay data'!AX234</f>
        <v>7.8189300411522625E-2</v>
      </c>
      <c r="AZ83" s="1">
        <f>'2. WB and IMF ext debt pay data'!AY234</f>
        <v>7.8189300411522625E-2</v>
      </c>
      <c r="BA83" s="1">
        <f>'2. WB and IMF ext debt pay data'!AZ234</f>
        <v>6.9958847736625515E-2</v>
      </c>
      <c r="BB83" s="1">
        <f>'2. WB and IMF ext debt pay data'!BA234</f>
        <v>7.407407407407407E-2</v>
      </c>
      <c r="BC83" s="1"/>
      <c r="BD83" s="1"/>
      <c r="BE83" s="1"/>
      <c r="BF83" s="1"/>
      <c r="BG83" s="1"/>
      <c r="BH83" s="1">
        <f t="shared" si="14"/>
        <v>0.10715196958577641</v>
      </c>
      <c r="BI83" s="1">
        <f t="shared" si="13"/>
        <v>0.10148580114671701</v>
      </c>
      <c r="BJ83" s="1">
        <f t="shared" si="15"/>
        <v>7.1014632941108782E-2</v>
      </c>
    </row>
    <row r="84" spans="1:62" x14ac:dyDescent="0.25">
      <c r="A84" t="s">
        <v>141</v>
      </c>
      <c r="B84" t="s">
        <v>249</v>
      </c>
      <c r="C84" t="s">
        <v>244</v>
      </c>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f>'2. WB and IMF ext debt pay data'!AH237</f>
        <v>7.8E-2</v>
      </c>
      <c r="AJ84" s="1">
        <f>'2. WB and IMF ext debt pay data'!AI237</f>
        <v>6.8000000000000005E-2</v>
      </c>
      <c r="AK84" s="1">
        <f>'2. WB and IMF ext debt pay data'!AJ237</f>
        <v>7.0000000000000007E-2</v>
      </c>
      <c r="AL84" s="1">
        <f>'2. WB and IMF ext debt pay data'!AK237</f>
        <v>3.1E-2</v>
      </c>
      <c r="AM84" s="1">
        <f>'2. WB and IMF ext debt pay data'!AL237</f>
        <v>3.2000000000000001E-2</v>
      </c>
      <c r="AN84" s="1">
        <f>'2. WB and IMF ext debt pay data'!AM237</f>
        <v>2.1000000000000001E-2</v>
      </c>
      <c r="AO84" s="1">
        <f>'2. WB and IMF ext debt pay data'!AN237</f>
        <v>6.2E-2</v>
      </c>
      <c r="AP84" s="1">
        <f>'2. WB and IMF ext debt pay data'!AO237</f>
        <v>0.03</v>
      </c>
      <c r="AQ84" s="1">
        <f>'2. WB and IMF ext debt pay data'!AP237</f>
        <v>4.1000000000000002E-2</v>
      </c>
      <c r="AR84" s="1">
        <f>'2. WB and IMF ext debt pay data'!AQ237</f>
        <v>4.8000000000000001E-2</v>
      </c>
      <c r="AS84" s="1">
        <f>'2. WB and IMF ext debt pay data'!AR237</f>
        <v>5.1999999999999998E-2</v>
      </c>
      <c r="AT84" s="1">
        <f>'2. WB and IMF ext debt pay data'!AS237</f>
        <v>5.6000000000000001E-2</v>
      </c>
      <c r="AU84" s="1">
        <f>'2. WB and IMF ext debt pay data'!AT237</f>
        <v>5.5E-2</v>
      </c>
      <c r="AV84" s="1">
        <f>'2. WB and IMF ext debt pay data'!AU237</f>
        <v>3.7999999999999999E-2</v>
      </c>
      <c r="AW84" s="1">
        <f>'2. WB and IMF ext debt pay data'!AV237</f>
        <v>2.1000000000000001E-2</v>
      </c>
      <c r="AX84" s="1">
        <f>'2. WB and IMF ext debt pay data'!AW237</f>
        <v>0.02</v>
      </c>
      <c r="AY84" s="1">
        <f>'2. WB and IMF ext debt pay data'!AX237</f>
        <v>1.7999999999999999E-2</v>
      </c>
      <c r="AZ84" s="1">
        <f>'2. WB and IMF ext debt pay data'!AY237</f>
        <v>1.4E-2</v>
      </c>
      <c r="BA84" s="1">
        <f>'2. WB and IMF ext debt pay data'!AZ237</f>
        <v>1.2999999999999999E-2</v>
      </c>
      <c r="BB84" s="1">
        <f>'2. WB and IMF ext debt pay data'!BA237</f>
        <v>1.2999999999999999E-2</v>
      </c>
      <c r="BC84" s="1"/>
      <c r="BD84" s="1"/>
      <c r="BE84" s="1"/>
      <c r="BF84" s="1"/>
      <c r="BG84" s="1"/>
      <c r="BH84" s="1">
        <f t="shared" si="14"/>
        <v>4.4428571428571428E-2</v>
      </c>
      <c r="BI84" s="1">
        <f t="shared" si="13"/>
        <v>4.5000000000000005E-2</v>
      </c>
      <c r="BJ84" s="1">
        <f t="shared" si="15"/>
        <v>2.4250000000000001E-2</v>
      </c>
    </row>
    <row r="85" spans="1:62" x14ac:dyDescent="0.25">
      <c r="A85" t="s">
        <v>142</v>
      </c>
      <c r="B85" t="s">
        <v>248</v>
      </c>
      <c r="D85" s="1"/>
      <c r="E85" s="1"/>
      <c r="F85" s="1"/>
      <c r="G85" s="1"/>
      <c r="H85" s="1"/>
      <c r="I85" s="1"/>
      <c r="J85" s="1"/>
      <c r="K85" s="1"/>
      <c r="L85" s="1"/>
      <c r="M85" s="1"/>
      <c r="N85" s="1"/>
      <c r="O85" s="1"/>
      <c r="P85" s="1"/>
      <c r="Q85" s="1">
        <f>'2. WB and IMF ext debt pay data'!P240</f>
        <v>4.7356823138928394E-3</v>
      </c>
      <c r="R85" s="1">
        <f>'2. WB and IMF ext debt pay data'!Q240</f>
        <v>3.0867361603490594E-2</v>
      </c>
      <c r="S85" s="1">
        <f>'2. WB and IMF ext debt pay data'!R240</f>
        <v>0.12027480982889659</v>
      </c>
      <c r="T85" s="1">
        <f>'2. WB and IMF ext debt pay data'!S240</f>
        <v>0.13084064226919381</v>
      </c>
      <c r="U85" s="1">
        <f>'2. WB and IMF ext debt pay data'!T240</f>
        <v>0.15904831779293657</v>
      </c>
      <c r="V85" s="1">
        <f>'2. WB and IMF ext debt pay data'!U240</f>
        <v>0.28885263154691915</v>
      </c>
      <c r="W85" s="1">
        <f>'2. WB and IMF ext debt pay data'!V240</f>
        <v>0.5007378075860065</v>
      </c>
      <c r="X85" s="1">
        <f>'2. WB and IMF ext debt pay data'!W240</f>
        <v>0.27261448853957543</v>
      </c>
      <c r="Y85" s="1">
        <f>'2. WB and IMF ext debt pay data'!X240</f>
        <v>0.23141995688255093</v>
      </c>
      <c r="Z85" s="1">
        <f>'2. WB and IMF ext debt pay data'!Y240</f>
        <v>0.27520690545163812</v>
      </c>
      <c r="AA85" s="1">
        <f>'2. WB and IMF ext debt pay data'!Z240</f>
        <v>0.13913813639655018</v>
      </c>
      <c r="AB85" s="1">
        <f>'2. WB and IMF ext debt pay data'!AA240</f>
        <v>0.15166890093852464</v>
      </c>
      <c r="AC85" s="1">
        <f>'2. WB and IMF ext debt pay data'!AB240</f>
        <v>8.1458585031689693E-2</v>
      </c>
      <c r="AD85" s="1">
        <f>'2. WB and IMF ext debt pay data'!AC240</f>
        <v>7.666465112960727E-2</v>
      </c>
      <c r="AE85" s="1">
        <f>'2. WB and IMF ext debt pay data'!AD240</f>
        <v>4.8537992203231295E-2</v>
      </c>
      <c r="AF85" s="1">
        <f>'2. WB and IMF ext debt pay data'!AE240</f>
        <v>3.5993185029715553E-2</v>
      </c>
      <c r="AG85" s="1">
        <f>'2. WB and IMF ext debt pay data'!AF240</f>
        <v>4.4125223716417708E-2</v>
      </c>
      <c r="AH85" s="1">
        <f>'2. WB and IMF ext debt pay data'!AG240</f>
        <v>3.6303232215654235E-2</v>
      </c>
      <c r="AI85" s="1">
        <f>'2. WB and IMF ext debt pay data'!AH240</f>
        <v>3.7000072122220701E-2</v>
      </c>
      <c r="AJ85" s="1">
        <f>'2. WB and IMF ext debt pay data'!AI240</f>
        <v>3.6182967012314368E-2</v>
      </c>
      <c r="AK85" s="1">
        <f>'2. WB and IMF ext debt pay data'!AJ240</f>
        <v>4.2408655559429638E-2</v>
      </c>
      <c r="AL85" s="1">
        <f>'2. WB and IMF ext debt pay data'!AK240</f>
        <v>3.6428885134076334E-2</v>
      </c>
      <c r="AM85" s="1">
        <f>'2. WB and IMF ext debt pay data'!AL240</f>
        <v>4.2542321645072802E-2</v>
      </c>
      <c r="AN85" s="1">
        <f>'2. WB and IMF ext debt pay data'!AM240</f>
        <v>5.522530015049585E-2</v>
      </c>
      <c r="AO85" s="1">
        <f>'2. WB and IMF ext debt pay data'!AN240</f>
        <v>5.5546502121558192E-2</v>
      </c>
      <c r="AP85" s="1">
        <f>'2. WB and IMF ext debt pay data'!AO240</f>
        <v>5.8904181163772454E-2</v>
      </c>
      <c r="AQ85" s="1">
        <f>'2. WB and IMF ext debt pay data'!AP240</f>
        <v>6.0150670868558624E-2</v>
      </c>
      <c r="AR85" s="1">
        <f>'2. WB and IMF ext debt pay data'!AQ240</f>
        <v>6.197972633999841E-2</v>
      </c>
      <c r="AS85" s="1">
        <f>'2. WB and IMF ext debt pay data'!AR240</f>
        <v>5.0124227655009214E-2</v>
      </c>
      <c r="AT85" s="1">
        <f>'2. WB and IMF ext debt pay data'!AS240</f>
        <v>3.7875309237029559E-2</v>
      </c>
      <c r="AU85" s="1">
        <f>'2. WB and IMF ext debt pay data'!AT240</f>
        <v>0.10800121633132426</v>
      </c>
      <c r="AV85" s="1">
        <f>'2. WB and IMF ext debt pay data'!AU240</f>
        <v>7.7686936295063833E-2</v>
      </c>
      <c r="AW85" s="1">
        <f>'2. WB and IMF ext debt pay data'!AV240</f>
        <v>8.2000000000000003E-2</v>
      </c>
      <c r="AX85" s="1">
        <f>'2. WB and IMF ext debt pay data'!AW240</f>
        <v>4.3999999999999997E-2</v>
      </c>
      <c r="AY85" s="1">
        <f>'2. WB and IMF ext debt pay data'!AX240</f>
        <v>4.3999999999999997E-2</v>
      </c>
      <c r="AZ85" s="1">
        <f>'2. WB and IMF ext debt pay data'!AY240</f>
        <v>0.05</v>
      </c>
      <c r="BA85" s="1">
        <f>'2. WB and IMF ext debt pay data'!AZ240</f>
        <v>5.3999999999999999E-2</v>
      </c>
      <c r="BB85" s="1">
        <f>'2. WB and IMF ext debt pay data'!BA240</f>
        <v>5.3999999999999999E-2</v>
      </c>
      <c r="BC85" s="1"/>
      <c r="BD85" s="1"/>
      <c r="BE85" s="1"/>
      <c r="BF85" s="1"/>
      <c r="BG85" s="1"/>
      <c r="BH85" s="1">
        <f t="shared" si="14"/>
        <v>6.8259726675283419E-2</v>
      </c>
      <c r="BI85" s="1">
        <f t="shared" si="13"/>
        <v>6.9611235976404215E-2</v>
      </c>
      <c r="BJ85" s="1">
        <f t="shared" si="15"/>
        <v>6.1921734073765958E-2</v>
      </c>
    </row>
    <row r="86" spans="1:62" x14ac:dyDescent="0.25">
      <c r="A86" t="s">
        <v>144</v>
      </c>
      <c r="B86" t="s">
        <v>248</v>
      </c>
      <c r="D86" s="1"/>
      <c r="E86" s="1"/>
      <c r="F86" s="1"/>
      <c r="G86" s="1"/>
      <c r="H86" s="1"/>
      <c r="I86" s="1"/>
      <c r="J86" s="1"/>
      <c r="K86" s="1"/>
      <c r="L86" s="1"/>
      <c r="M86" s="1"/>
      <c r="N86" s="1"/>
      <c r="O86" s="1"/>
      <c r="P86" s="1">
        <f>'2. WB and IMF ext debt pay data'!O243</f>
        <v>0.20327546507021529</v>
      </c>
      <c r="Q86" s="1">
        <f>'2. WB and IMF ext debt pay data'!P243</f>
        <v>0.12135216281836832</v>
      </c>
      <c r="R86" s="1">
        <f>'2. WB and IMF ext debt pay data'!Q243</f>
        <v>0.21263319704477116</v>
      </c>
      <c r="S86" s="1">
        <f>'2. WB and IMF ext debt pay data'!R243</f>
        <v>0.16441740580923456</v>
      </c>
      <c r="T86" s="1">
        <f>'2. WB and IMF ext debt pay data'!S243</f>
        <v>0.17951000867726274</v>
      </c>
      <c r="U86" s="1">
        <f>'2. WB and IMF ext debt pay data'!T243</f>
        <v>0.23210912073827988</v>
      </c>
      <c r="V86" s="1">
        <f>'2. WB and IMF ext debt pay data'!U243</f>
        <v>0.11026345673836178</v>
      </c>
      <c r="W86" s="1">
        <f>'2. WB and IMF ext debt pay data'!V243</f>
        <v>9.2390605090018341E-2</v>
      </c>
      <c r="X86" s="1">
        <f>'2. WB and IMF ext debt pay data'!W243</f>
        <v>0.12449978996539172</v>
      </c>
      <c r="Y86" s="1">
        <f>'2. WB and IMF ext debt pay data'!X243</f>
        <v>0.11841116786920514</v>
      </c>
      <c r="Z86" s="1">
        <f>'2. WB and IMF ext debt pay data'!Y243</f>
        <v>0.1236242318143369</v>
      </c>
      <c r="AA86" s="1">
        <f>'2. WB and IMF ext debt pay data'!Z243</f>
        <v>0.59490277121287694</v>
      </c>
      <c r="AB86" s="1">
        <f>'2. WB and IMF ext debt pay data'!AA243</f>
        <v>5.9731167734310531E-2</v>
      </c>
      <c r="AC86" s="1">
        <f>'2. WB and IMF ext debt pay data'!AB243</f>
        <v>5.7888079012420705E-2</v>
      </c>
      <c r="AD86" s="1">
        <f>'2. WB and IMF ext debt pay data'!AC243</f>
        <v>4.2834322735759454E-2</v>
      </c>
      <c r="AE86" s="1">
        <f>'2. WB and IMF ext debt pay data'!AD243</f>
        <v>3.4084991277086724E-2</v>
      </c>
      <c r="AF86" s="1">
        <f>'2. WB and IMF ext debt pay data'!AE243</f>
        <v>3.7637429102166754E-2</v>
      </c>
      <c r="AG86" s="1">
        <f>'2. WB and IMF ext debt pay data'!AF243</f>
        <v>6.8286886075686504E-2</v>
      </c>
      <c r="AH86" s="1">
        <f>'2. WB and IMF ext debt pay data'!AG243</f>
        <v>6.44205661457561E-2</v>
      </c>
      <c r="AI86" s="1">
        <f>'2. WB and IMF ext debt pay data'!AH243</f>
        <v>2.2895552612366418E-2</v>
      </c>
      <c r="AJ86" s="1">
        <f>'2. WB and IMF ext debt pay data'!AI243</f>
        <v>3.4614476936526327E-2</v>
      </c>
      <c r="AK86" s="1">
        <f>'2. WB and IMF ext debt pay data'!AJ243</f>
        <v>5.8073004248674925E-2</v>
      </c>
      <c r="AL86" s="1">
        <f>'2. WB and IMF ext debt pay data'!AK243</f>
        <v>6.4069928983103153E-2</v>
      </c>
      <c r="AM86" s="1">
        <f>'2. WB and IMF ext debt pay data'!AL243</f>
        <v>5.2271374876233664E-2</v>
      </c>
      <c r="AN86" s="1">
        <f>'2. WB and IMF ext debt pay data'!AM243</f>
        <v>7.2092613317287252E-2</v>
      </c>
      <c r="AO86" s="1">
        <f>'2. WB and IMF ext debt pay data'!AN243</f>
        <v>8.7400103490400657E-2</v>
      </c>
      <c r="AP86" s="1">
        <f>'2. WB and IMF ext debt pay data'!AO243</f>
        <v>0.21241837756311108</v>
      </c>
      <c r="AQ86" s="1">
        <f>'2. WB and IMF ext debt pay data'!AP243</f>
        <v>0.10738385609651703</v>
      </c>
      <c r="AR86" s="1">
        <f>'2. WB and IMF ext debt pay data'!AQ243</f>
        <v>0.30764480460266103</v>
      </c>
      <c r="AS86" s="1">
        <f>'2. WB and IMF ext debt pay data'!AR243</f>
        <v>0.26521030677984858</v>
      </c>
      <c r="AT86" s="1">
        <f>'2. WB and IMF ext debt pay data'!AS243</f>
        <v>0.36815061703807528</v>
      </c>
      <c r="AU86" s="1">
        <f>'2. WB and IMF ext debt pay data'!AT243</f>
        <v>0.28315953772849428</v>
      </c>
      <c r="AV86" s="1">
        <f>'2. WB and IMF ext debt pay data'!AU243</f>
        <v>0.15754727019639936</v>
      </c>
      <c r="AW86" s="1">
        <f>'2. WB and IMF ext debt pay data'!AV243</f>
        <v>0.13649025069637885</v>
      </c>
      <c r="AX86" s="1">
        <f>'2. WB and IMF ext debt pay data'!AW243</f>
        <v>9.2063492063492056E-2</v>
      </c>
      <c r="AY86" s="1">
        <f>'2. WB and IMF ext debt pay data'!AX243</f>
        <v>0.13666666666666666</v>
      </c>
      <c r="AZ86" s="1">
        <f>'2. WB and IMF ext debt pay data'!AY243</f>
        <v>0.1388888888888889</v>
      </c>
      <c r="BA86" s="1">
        <f>'2. WB and IMF ext debt pay data'!AZ243</f>
        <v>0.18947368421052632</v>
      </c>
      <c r="BB86" s="1">
        <f>'2. WB and IMF ext debt pay data'!BA243</f>
        <v>0.24912280701754386</v>
      </c>
      <c r="BC86" s="1"/>
      <c r="BD86" s="1"/>
      <c r="BE86" s="1"/>
      <c r="BF86" s="1"/>
      <c r="BG86" s="1"/>
      <c r="BH86" s="1">
        <f t="shared" si="14"/>
        <v>0.23222666330548206</v>
      </c>
      <c r="BI86" s="1">
        <f t="shared" si="13"/>
        <v>0.25303379784030955</v>
      </c>
      <c r="BJ86" s="1">
        <f t="shared" si="15"/>
        <v>0.13069191990573426</v>
      </c>
    </row>
    <row r="87" spans="1:62" x14ac:dyDescent="0.25">
      <c r="A87" t="s">
        <v>146</v>
      </c>
      <c r="B87" t="s">
        <v>248</v>
      </c>
      <c r="D87" s="1"/>
      <c r="E87" s="1"/>
      <c r="F87" s="1"/>
      <c r="G87" s="1"/>
      <c r="H87" s="1"/>
      <c r="I87" s="1"/>
      <c r="J87" s="1"/>
      <c r="K87" s="1"/>
      <c r="L87" s="1"/>
      <c r="M87" s="1"/>
      <c r="N87" s="1"/>
      <c r="O87" s="1"/>
      <c r="P87" s="1"/>
      <c r="Q87" s="1"/>
      <c r="R87" s="1"/>
      <c r="S87" s="1"/>
      <c r="T87" s="1"/>
      <c r="U87" s="1"/>
      <c r="V87" s="1"/>
      <c r="W87" s="1"/>
      <c r="X87" s="1"/>
      <c r="Y87" s="1"/>
      <c r="Z87" s="1"/>
      <c r="AA87" s="1"/>
      <c r="AB87" s="1"/>
      <c r="AC87" s="1"/>
      <c r="AD87" s="1">
        <f>'2. WB and IMF ext debt pay data'!AC246</f>
        <v>3.2669400633287451E-2</v>
      </c>
      <c r="AE87" s="1">
        <f>'2. WB and IMF ext debt pay data'!AD246</f>
        <v>7.3185738779115966E-2</v>
      </c>
      <c r="AF87" s="1">
        <f>'2. WB and IMF ext debt pay data'!AE246</f>
        <v>2.3596638148827814E-2</v>
      </c>
      <c r="AG87" s="1">
        <f>'2. WB and IMF ext debt pay data'!AF246</f>
        <v>2.761593172394556E-2</v>
      </c>
      <c r="AH87" s="1">
        <f>'2. WB and IMF ext debt pay data'!AG246</f>
        <v>5.3584752252361478E-2</v>
      </c>
      <c r="AI87" s="1">
        <f>'2. WB and IMF ext debt pay data'!AH246</f>
        <v>0.11519188329608371</v>
      </c>
      <c r="AJ87" s="1">
        <f>'2. WB and IMF ext debt pay data'!AI246</f>
        <v>0.15594573182126956</v>
      </c>
      <c r="AK87" s="1">
        <f>'2. WB and IMF ext debt pay data'!AJ246</f>
        <v>0.18840683076196674</v>
      </c>
      <c r="AL87" s="1">
        <f>'2. WB and IMF ext debt pay data'!AK246</f>
        <v>0.13516429257705043</v>
      </c>
      <c r="AM87" s="1">
        <f>'2. WB and IMF ext debt pay data'!AL246</f>
        <v>0.29009148096613219</v>
      </c>
      <c r="AN87" s="1">
        <f>'2. WB and IMF ext debt pay data'!AM246</f>
        <v>0.25645168233473015</v>
      </c>
      <c r="AO87" s="1">
        <f>'2. WB and IMF ext debt pay data'!AN246</f>
        <v>0.14983645707952051</v>
      </c>
      <c r="AP87" s="1">
        <f>'2. WB and IMF ext debt pay data'!AO246</f>
        <v>0.3072318789624765</v>
      </c>
      <c r="AQ87" s="1">
        <f>'2. WB and IMF ext debt pay data'!AP246</f>
        <v>0.23402996909551588</v>
      </c>
      <c r="AR87" s="1">
        <f>'2. WB and IMF ext debt pay data'!AQ246</f>
        <v>0.30144983940315978</v>
      </c>
      <c r="AS87" s="1">
        <f>'2. WB and IMF ext debt pay data'!AR246</f>
        <v>0.22171647657219412</v>
      </c>
      <c r="AT87" s="1">
        <f>'2. WB and IMF ext debt pay data'!AS246</f>
        <v>0.16921005940551759</v>
      </c>
      <c r="AU87" s="1">
        <f>'2. WB and IMF ext debt pay data'!AT246</f>
        <v>0.13142068720151745</v>
      </c>
      <c r="AV87" s="1">
        <f>'2. WB and IMF ext debt pay data'!AU246</f>
        <v>0.14961005113302245</v>
      </c>
      <c r="AW87" s="1">
        <f>'2. WB and IMF ext debt pay data'!AV246</f>
        <v>0.25463770157942267</v>
      </c>
      <c r="AX87" s="1">
        <f>'2. WB and IMF ext debt pay data'!AW246</f>
        <v>0.10429629805234318</v>
      </c>
      <c r="AY87" s="1">
        <f>'2. WB and IMF ext debt pay data'!AX246</f>
        <v>0.27533008667761066</v>
      </c>
      <c r="AZ87" s="1">
        <f>'2. WB and IMF ext debt pay data'!AY246</f>
        <v>8.2693645495208426E-2</v>
      </c>
      <c r="BA87" s="1">
        <f>'2. WB and IMF ext debt pay data'!AZ246</f>
        <v>0.18155197846021218</v>
      </c>
      <c r="BB87" s="1">
        <f>'2. WB and IMF ext debt pay data'!BA246</f>
        <v>5.7589228538022952E-2</v>
      </c>
      <c r="BC87" s="1"/>
      <c r="BD87" s="1"/>
      <c r="BE87" s="1"/>
      <c r="BF87" s="1"/>
      <c r="BG87" s="1"/>
      <c r="BH87" s="1">
        <f t="shared" si="14"/>
        <v>0.20886782634147855</v>
      </c>
      <c r="BI87" s="1">
        <f t="shared" si="13"/>
        <v>0.20467413588247232</v>
      </c>
      <c r="BJ87" s="1">
        <f t="shared" si="15"/>
        <v>0.19596853436059974</v>
      </c>
    </row>
    <row r="88" spans="1:62" x14ac:dyDescent="0.25">
      <c r="A88" t="s">
        <v>148</v>
      </c>
      <c r="B88" t="s">
        <v>249</v>
      </c>
      <c r="D88" s="1">
        <f>'2. WB and IMF ext debt pay data'!C249</f>
        <v>0.27397653232242619</v>
      </c>
      <c r="E88" s="1">
        <f>'2. WB and IMF ext debt pay data'!D249</f>
        <v>0.36484962388121478</v>
      </c>
      <c r="F88" s="1">
        <f>'2. WB and IMF ext debt pay data'!E249</f>
        <v>0.39301877667862634</v>
      </c>
      <c r="G88" s="1">
        <f>'2. WB and IMF ext debt pay data'!F249</f>
        <v>0.38758401264530756</v>
      </c>
      <c r="H88" s="1">
        <f>'2. WB and IMF ext debt pay data'!G249</f>
        <v>0.28299730685058894</v>
      </c>
      <c r="I88" s="1">
        <f>'2. WB and IMF ext debt pay data'!H249</f>
        <v>0.40220289293611794</v>
      </c>
      <c r="J88" s="1">
        <f>'2. WB and IMF ext debt pay data'!I249</f>
        <v>0.39286757966227848</v>
      </c>
      <c r="K88" s="1">
        <f>'2. WB and IMF ext debt pay data'!J249</f>
        <v>0.35144557514865266</v>
      </c>
      <c r="L88" s="1">
        <f>'2. WB and IMF ext debt pay data'!K249</f>
        <v>0.29627392074430203</v>
      </c>
      <c r="M88" s="1">
        <f>'2. WB and IMF ext debt pay data'!L249</f>
        <v>0.34878852332099231</v>
      </c>
      <c r="N88" s="1">
        <f>'2. WB and IMF ext debt pay data'!M249</f>
        <v>0.25387110143945957</v>
      </c>
      <c r="O88" s="1">
        <f>'2. WB and IMF ext debt pay data'!N249</f>
        <v>0.33986541189780706</v>
      </c>
      <c r="P88" s="1">
        <f>'2. WB and IMF ext debt pay data'!O249</f>
        <v>0.51862180986108086</v>
      </c>
      <c r="Q88" s="1">
        <f>'2. WB and IMF ext debt pay data'!P249</f>
        <v>0.45255316336508583</v>
      </c>
      <c r="R88" s="1">
        <f>'2. WB and IMF ext debt pay data'!Q249</f>
        <v>0.4885055882999918</v>
      </c>
      <c r="S88" s="1">
        <f>'2. WB and IMF ext debt pay data'!R249</f>
        <v>0.46830510204233305</v>
      </c>
      <c r="T88" s="1">
        <f>'2. WB and IMF ext debt pay data'!S249</f>
        <v>0.38316388627428166</v>
      </c>
      <c r="U88" s="1">
        <f>'2. WB and IMF ext debt pay data'!T249</f>
        <v>0.346442169653642</v>
      </c>
      <c r="V88" s="1">
        <f>'2. WB and IMF ext debt pay data'!U249</f>
        <v>0.29510422319362234</v>
      </c>
      <c r="W88" s="1">
        <f>'2. WB and IMF ext debt pay data'!V249</f>
        <v>0.30345091167239507</v>
      </c>
      <c r="X88" s="1">
        <f>'2. WB and IMF ext debt pay data'!W249</f>
        <v>0.2832646302244074</v>
      </c>
      <c r="Y88" s="1">
        <f>'2. WB and IMF ext debt pay data'!X249</f>
        <v>0.2931681854379013</v>
      </c>
      <c r="Z88" s="1">
        <f>'2. WB and IMF ext debt pay data'!Y249</f>
        <v>0.30834580837094783</v>
      </c>
      <c r="AA88" s="1">
        <f>'2. WB and IMF ext debt pay data'!Z249</f>
        <v>0.32829932790056976</v>
      </c>
      <c r="AB88" s="1">
        <f>'2. WB and IMF ext debt pay data'!AA249</f>
        <v>0.19127052818997581</v>
      </c>
      <c r="AC88" s="1">
        <f>'2. WB and IMF ext debt pay data'!AB249</f>
        <v>0.15297823256216458</v>
      </c>
      <c r="AD88" s="1">
        <f>'2. WB and IMF ext debt pay data'!AC249</f>
        <v>0.11371991918106865</v>
      </c>
      <c r="AE88" s="1">
        <f>'2. WB and IMF ext debt pay data'!AD249</f>
        <v>0.10786449835478655</v>
      </c>
      <c r="AF88" s="1">
        <f>'2. WB and IMF ext debt pay data'!AE249</f>
        <v>8.5070475995730727E-2</v>
      </c>
      <c r="AG88" s="1">
        <f>'2. WB and IMF ext debt pay data'!AF249</f>
        <v>6.5920085663842193E-2</v>
      </c>
      <c r="AH88" s="1">
        <f>'2. WB and IMF ext debt pay data'!AG249</f>
        <v>8.3968165753332227E-2</v>
      </c>
      <c r="AI88" s="1">
        <f>'2. WB and IMF ext debt pay data'!AH249</f>
        <v>7.9764929907115881E-2</v>
      </c>
      <c r="AJ88" s="1">
        <f>'2. WB and IMF ext debt pay data'!AI249</f>
        <v>8.4984383395461549E-2</v>
      </c>
      <c r="AK88" s="1">
        <f>'2. WB and IMF ext debt pay data'!AJ249</f>
        <v>9.7800368444585728E-2</v>
      </c>
      <c r="AL88" s="1">
        <f>'2. WB and IMF ext debt pay data'!AK249</f>
        <v>8.9406856980561167E-2</v>
      </c>
      <c r="AM88" s="1">
        <f>'2. WB and IMF ext debt pay data'!AL249</f>
        <v>9.6781113197864213E-2</v>
      </c>
      <c r="AN88" s="1">
        <f>'2. WB and IMF ext debt pay data'!AM249</f>
        <v>0.11274555099941772</v>
      </c>
      <c r="AO88" s="1">
        <f>'2. WB and IMF ext debt pay data'!AN249</f>
        <v>0.11463576519795293</v>
      </c>
      <c r="AP88" s="1">
        <f>'2. WB and IMF ext debt pay data'!AO249</f>
        <v>0.10013680463160007</v>
      </c>
      <c r="AQ88" s="1">
        <f>'2. WB and IMF ext debt pay data'!AP249</f>
        <v>0.10077137155364814</v>
      </c>
      <c r="AR88" s="1">
        <f>'2. WB and IMF ext debt pay data'!AQ249</f>
        <v>0.13284540863413338</v>
      </c>
      <c r="AS88" s="1">
        <f>'2. WB and IMF ext debt pay data'!AR249</f>
        <v>0.15458445447359265</v>
      </c>
      <c r="AT88" s="1">
        <f>'2. WB and IMF ext debt pay data'!AS249</f>
        <v>0.12826318994199992</v>
      </c>
      <c r="AU88" s="1">
        <f>'2. WB and IMF ext debt pay data'!AT249</f>
        <v>9.2226274000349773E-2</v>
      </c>
      <c r="AV88" s="1">
        <f>'2. WB and IMF ext debt pay data'!AU249</f>
        <v>0.16033149277785455</v>
      </c>
      <c r="AW88" s="1">
        <f>'2. WB and IMF ext debt pay data'!AV249</f>
        <v>5.8608058608058608E-2</v>
      </c>
      <c r="AX88" s="1">
        <f>'2. WB and IMF ext debt pay data'!AW249</f>
        <v>5.8394160583941611E-2</v>
      </c>
      <c r="AY88" s="1">
        <f>'2. WB and IMF ext debt pay data'!AX249</f>
        <v>6.273062730627306E-2</v>
      </c>
      <c r="AZ88" s="1">
        <f>'2. WB and IMF ext debt pay data'!AY249</f>
        <v>6.6914498141263948E-2</v>
      </c>
      <c r="BA88" s="1">
        <f>'2. WB and IMF ext debt pay data'!AZ249</f>
        <v>6.2962962962962957E-2</v>
      </c>
      <c r="BB88" s="1">
        <f>'2. WB and IMF ext debt pay data'!BA249</f>
        <v>5.185185185185185E-2</v>
      </c>
      <c r="BC88" s="1"/>
      <c r="BD88" s="1"/>
      <c r="BE88" s="1"/>
      <c r="BF88" s="1"/>
      <c r="BG88" s="1"/>
      <c r="BH88" s="1">
        <f t="shared" si="14"/>
        <v>0.11823289285566242</v>
      </c>
      <c r="BI88" s="1">
        <f t="shared" si="13"/>
        <v>0.12114314640599814</v>
      </c>
      <c r="BJ88" s="1">
        <f t="shared" si="15"/>
        <v>8.5016084819031945E-2</v>
      </c>
    </row>
    <row r="89" spans="1:62" x14ac:dyDescent="0.25">
      <c r="A89" t="s">
        <v>150</v>
      </c>
      <c r="B89" t="s">
        <v>247</v>
      </c>
      <c r="D89" s="1"/>
      <c r="E89" s="1"/>
      <c r="F89" s="1"/>
      <c r="G89" s="1"/>
      <c r="H89" s="1">
        <f>'2. WB and IMF ext debt pay data'!G252</f>
        <v>2.8004349146397392E-2</v>
      </c>
      <c r="I89" s="1">
        <f>'2. WB and IMF ext debt pay data'!H252</f>
        <v>0.10287012364556597</v>
      </c>
      <c r="J89" s="1">
        <f>'2. WB and IMF ext debt pay data'!I252</f>
        <v>0.14544961737476636</v>
      </c>
      <c r="K89" s="1">
        <f>'2. WB and IMF ext debt pay data'!J252</f>
        <v>0.10227873026288307</v>
      </c>
      <c r="L89" s="1">
        <f>'2. WB and IMF ext debt pay data'!K252</f>
        <v>0.11821730197441145</v>
      </c>
      <c r="M89" s="1">
        <f>'2. WB and IMF ext debt pay data'!L252</f>
        <v>0.1126559871957481</v>
      </c>
      <c r="N89" s="1">
        <f>'2. WB and IMF ext debt pay data'!M252</f>
        <v>8.879276002547952E-2</v>
      </c>
      <c r="O89" s="1">
        <f>'2. WB and IMF ext debt pay data'!N252</f>
        <v>0.12160381924236748</v>
      </c>
      <c r="P89" s="1">
        <f>'2. WB and IMF ext debt pay data'!O252</f>
        <v>0.13856853489411181</v>
      </c>
      <c r="Q89" s="1">
        <f>'2. WB and IMF ext debt pay data'!P252</f>
        <v>0.22219876785436626</v>
      </c>
      <c r="R89" s="1">
        <f>'2. WB and IMF ext debt pay data'!Q252</f>
        <v>0.21272775931210355</v>
      </c>
      <c r="S89" s="1">
        <f>'2. WB and IMF ext debt pay data'!R252</f>
        <v>0.31306028019254334</v>
      </c>
      <c r="T89" s="1">
        <f>'2. WB and IMF ext debt pay data'!S252</f>
        <v>0.26001750632263171</v>
      </c>
      <c r="U89" s="1">
        <f>'2. WB and IMF ext debt pay data'!T252</f>
        <v>0.14166278081717781</v>
      </c>
      <c r="V89" s="1">
        <f>'2. WB and IMF ext debt pay data'!U252</f>
        <v>0.11585606401012617</v>
      </c>
      <c r="W89" s="1">
        <f>'2. WB and IMF ext debt pay data'!V252</f>
        <v>9.4072025035089532E-2</v>
      </c>
      <c r="X89" s="1">
        <f>'2. WB and IMF ext debt pay data'!W252</f>
        <v>6.4648588892340583E-2</v>
      </c>
      <c r="Y89" s="1">
        <f>'2. WB and IMF ext debt pay data'!X252</f>
        <v>5.4923812315476196E-2</v>
      </c>
      <c r="Z89" s="1">
        <f>'2. WB and IMF ext debt pay data'!Y252</f>
        <v>5.0582393573216144E-2</v>
      </c>
      <c r="AA89" s="1">
        <f>'2. WB and IMF ext debt pay data'!Z252</f>
        <v>5.6776833923978143E-2</v>
      </c>
      <c r="AB89" s="1">
        <f>'2. WB and IMF ext debt pay data'!AA252</f>
        <v>4.2011384257189748E-2</v>
      </c>
      <c r="AC89" s="1">
        <f>'2. WB and IMF ext debt pay data'!AB252</f>
        <v>4.5447161910892611E-2</v>
      </c>
      <c r="AD89" s="1">
        <f>'2. WB and IMF ext debt pay data'!AC252</f>
        <v>2.6189995258119013E-2</v>
      </c>
      <c r="AE89" s="1">
        <f>'2. WB and IMF ext debt pay data'!AD252</f>
        <v>1.4958451386470733E-2</v>
      </c>
      <c r="AF89" s="1">
        <f>'2. WB and IMF ext debt pay data'!AE252</f>
        <v>1.3915732311939214E-2</v>
      </c>
      <c r="AG89" s="1">
        <f>'2. WB and IMF ext debt pay data'!AF252</f>
        <v>1.7921697671528718E-2</v>
      </c>
      <c r="AH89" s="1">
        <f>'2. WB and IMF ext debt pay data'!AG252</f>
        <v>3.2782079294765468E-2</v>
      </c>
      <c r="AI89" s="1">
        <f>'2. WB and IMF ext debt pay data'!AH252</f>
        <v>2.2468094780301377E-2</v>
      </c>
      <c r="AJ89" s="1">
        <f>'2. WB and IMF ext debt pay data'!AI252</f>
        <v>2.2401859631429325E-2</v>
      </c>
      <c r="AK89" s="1">
        <f>'2. WB and IMF ext debt pay data'!AJ252</f>
        <v>5.308202916605808E-2</v>
      </c>
      <c r="AL89" s="1">
        <f>'2. WB and IMF ext debt pay data'!AK252</f>
        <v>5.3916074783715705E-2</v>
      </c>
      <c r="AM89" s="1">
        <f>'2. WB and IMF ext debt pay data'!AL252</f>
        <v>8.0035455486540577E-2</v>
      </c>
      <c r="AN89" s="1">
        <f>'2. WB and IMF ext debt pay data'!AM252</f>
        <v>0.10126638962206785</v>
      </c>
      <c r="AO89" s="1">
        <f>'2. WB and IMF ext debt pay data'!AN252</f>
        <v>8.1707470651777442E-2</v>
      </c>
      <c r="AP89" s="1">
        <f>'2. WB and IMF ext debt pay data'!AO252</f>
        <v>9.9094044681767274E-2</v>
      </c>
      <c r="AQ89" s="1">
        <f>'2. WB and IMF ext debt pay data'!AP252</f>
        <v>9.6685991333719065E-2</v>
      </c>
      <c r="AR89" s="1">
        <f>'2. WB and IMF ext debt pay data'!AQ252</f>
        <v>0.12255211560571584</v>
      </c>
      <c r="AS89" s="1">
        <f>'2. WB and IMF ext debt pay data'!AR252</f>
        <v>0.10801303540419493</v>
      </c>
      <c r="AT89" s="1">
        <f>'2. WB and IMF ext debt pay data'!AS252</f>
        <v>0.10445754406631005</v>
      </c>
      <c r="AU89" s="1">
        <f>'2. WB and IMF ext debt pay data'!AT252</f>
        <v>0.12428406491048026</v>
      </c>
      <c r="AV89" s="1">
        <f>'2. WB and IMF ext debt pay data'!AU252</f>
        <v>0.15866172397204051</v>
      </c>
      <c r="AW89" s="1">
        <f>'2. WB and IMF ext debt pay data'!AV252</f>
        <v>0.14399999999999999</v>
      </c>
      <c r="AX89" s="1">
        <f>'2. WB and IMF ext debt pay data'!AW252</f>
        <v>0.13500000000000001</v>
      </c>
      <c r="AY89" s="1">
        <f>'2. WB and IMF ext debt pay data'!AX252</f>
        <v>0.126</v>
      </c>
      <c r="AZ89" s="1">
        <f>'2. WB and IMF ext debt pay data'!AY252</f>
        <v>0.16400000000000001</v>
      </c>
      <c r="BA89" s="1">
        <f>'2. WB and IMF ext debt pay data'!AZ252</f>
        <v>0.14799999999999999</v>
      </c>
      <c r="BB89" s="1">
        <f>'2. WB and IMF ext debt pay data'!BA252</f>
        <v>0.121</v>
      </c>
      <c r="BC89" s="1"/>
      <c r="BD89" s="1"/>
      <c r="BE89" s="1"/>
      <c r="BF89" s="1"/>
      <c r="BG89" s="1"/>
      <c r="BH89" s="1">
        <f t="shared" si="14"/>
        <v>0.12266492504178009</v>
      </c>
      <c r="BI89" s="1">
        <f t="shared" si="13"/>
        <v>0.12699474732645694</v>
      </c>
      <c r="BJ89" s="1">
        <f t="shared" si="15"/>
        <v>0.14091543099301013</v>
      </c>
    </row>
    <row r="90" spans="1:62" x14ac:dyDescent="0.25">
      <c r="A90" t="s">
        <v>152</v>
      </c>
      <c r="B90" t="s">
        <v>249</v>
      </c>
      <c r="D90" s="1"/>
      <c r="E90" s="1"/>
      <c r="F90" s="1"/>
      <c r="G90" s="1"/>
      <c r="H90" s="1"/>
      <c r="I90" s="1"/>
      <c r="J90" s="1"/>
      <c r="K90" s="1"/>
      <c r="L90" s="1"/>
      <c r="M90" s="1"/>
      <c r="N90" s="1"/>
      <c r="O90" s="1"/>
      <c r="P90" s="1"/>
      <c r="Q90" s="1"/>
      <c r="R90" s="1"/>
      <c r="S90" s="1"/>
      <c r="T90" s="1"/>
      <c r="U90" s="1"/>
      <c r="V90" s="1">
        <f>'2. WB and IMF ext debt pay data'!U255</f>
        <v>9.4035559236611804E-2</v>
      </c>
      <c r="W90" s="1">
        <f>'2. WB and IMF ext debt pay data'!V255</f>
        <v>8.6718681798341329E-2</v>
      </c>
      <c r="X90" s="1">
        <f>'2. WB and IMF ext debt pay data'!W255</f>
        <v>1.7535120089026506E-2</v>
      </c>
      <c r="Y90" s="1">
        <f>'2. WB and IMF ext debt pay data'!X255</f>
        <v>1.7629895043705233E-2</v>
      </c>
      <c r="Z90" s="1">
        <f>'2. WB and IMF ext debt pay data'!Y255</f>
        <v>2.3113660638344597E-2</v>
      </c>
      <c r="AA90" s="1">
        <f>'2. WB and IMF ext debt pay data'!Z255</f>
        <v>2.1775349185510249E-2</v>
      </c>
      <c r="AB90" s="1">
        <f>'2. WB and IMF ext debt pay data'!AA255</f>
        <v>2.0490571419553971E-2</v>
      </c>
      <c r="AC90" s="1">
        <f>'2. WB and IMF ext debt pay data'!AB255</f>
        <v>1.8508817881891664E-2</v>
      </c>
      <c r="AD90" s="1">
        <f>'2. WB and IMF ext debt pay data'!AC255</f>
        <v>3.4443852932813705E-2</v>
      </c>
      <c r="AE90" s="1">
        <f>'2. WB and IMF ext debt pay data'!AD255</f>
        <v>3.6358816719543767E-2</v>
      </c>
      <c r="AF90" s="1">
        <f>'2. WB and IMF ext debt pay data'!AE255</f>
        <v>2.9968534840041229E-2</v>
      </c>
      <c r="AG90" s="1">
        <f>'2. WB and IMF ext debt pay data'!AF255</f>
        <v>3.336103071737969E-2</v>
      </c>
      <c r="AH90" s="1">
        <f>'2. WB and IMF ext debt pay data'!AG255</f>
        <v>6.1560294551157864E-2</v>
      </c>
      <c r="AI90" s="1">
        <f>'2. WB and IMF ext debt pay data'!AH255</f>
        <v>3.770757660722486E-2</v>
      </c>
      <c r="AJ90" s="1">
        <f>'2. WB and IMF ext debt pay data'!AI255</f>
        <v>0.11458295579097366</v>
      </c>
      <c r="AK90" s="1">
        <f>'2. WB and IMF ext debt pay data'!AJ255</f>
        <v>0.17558625611258769</v>
      </c>
      <c r="AL90" s="1">
        <f>'2. WB and IMF ext debt pay data'!AK255</f>
        <v>4.0017263436219058E-2</v>
      </c>
      <c r="AM90" s="1">
        <f>'2. WB and IMF ext debt pay data'!AL255</f>
        <v>4.1894572833029747E-2</v>
      </c>
      <c r="AN90" s="1">
        <f>'2. WB and IMF ext debt pay data'!AM255</f>
        <v>6.1173977208045245E-2</v>
      </c>
      <c r="AO90" s="1">
        <f>'2. WB and IMF ext debt pay data'!AN255</f>
        <v>5.8113179779772622E-2</v>
      </c>
      <c r="AP90" s="1">
        <f>'2. WB and IMF ext debt pay data'!AO255</f>
        <v>7.6205765703935849E-2</v>
      </c>
      <c r="AQ90" s="1">
        <f>'2. WB and IMF ext debt pay data'!AP255</f>
        <v>5.3143014997384948E-2</v>
      </c>
      <c r="AR90" s="1">
        <f>'2. WB and IMF ext debt pay data'!AQ255</f>
        <v>4.5067279467662077E-2</v>
      </c>
      <c r="AS90" s="1">
        <f>'2. WB and IMF ext debt pay data'!AR255</f>
        <v>7.7819989695192354E-2</v>
      </c>
      <c r="AT90" s="1">
        <f>'2. WB and IMF ext debt pay data'!AS255</f>
        <v>7.3819321688001815E-2</v>
      </c>
      <c r="AU90" s="1">
        <f>'2. WB and IMF ext debt pay data'!AT255</f>
        <v>8.7243419752279464E-2</v>
      </c>
      <c r="AV90" s="1">
        <f>'2. WB and IMF ext debt pay data'!AU255</f>
        <v>9.5271831059438691E-2</v>
      </c>
      <c r="AW90" s="1">
        <f>'2. WB and IMF ext debt pay data'!AV255</f>
        <v>0.12504324173220366</v>
      </c>
      <c r="AX90" s="1">
        <f>'2. WB and IMF ext debt pay data'!AW255</f>
        <v>0.10383154499968439</v>
      </c>
      <c r="AY90" s="1">
        <f>'2. WB and IMF ext debt pay data'!AX255</f>
        <v>0</v>
      </c>
      <c r="AZ90" s="1">
        <f>'2. WB and IMF ext debt pay data'!AY255</f>
        <v>0</v>
      </c>
      <c r="BA90" s="1">
        <f>'2. WB and IMF ext debt pay data'!AZ255</f>
        <v>0</v>
      </c>
      <c r="BB90" s="1">
        <f>'2. WB and IMF ext debt pay data'!BA255</f>
        <v>0</v>
      </c>
      <c r="BC90" s="1"/>
      <c r="BD90" s="1"/>
      <c r="BE90" s="1"/>
      <c r="BF90" s="1"/>
      <c r="BG90" s="1"/>
      <c r="BH90" s="1">
        <f t="shared" si="14"/>
        <v>7.9629728341737566E-2</v>
      </c>
      <c r="BI90" s="1">
        <f t="shared" si="13"/>
        <v>8.4044180565796336E-2</v>
      </c>
      <c r="BJ90" s="1">
        <f t="shared" si="15"/>
        <v>8.1036654447831688E-2</v>
      </c>
    </row>
    <row r="91" spans="1:62" x14ac:dyDescent="0.25">
      <c r="A91" t="s">
        <v>153</v>
      </c>
      <c r="B91" t="s">
        <v>249</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f>'2. WB and IMF ext debt pay data'!AL258</f>
        <v>1.4E-2</v>
      </c>
      <c r="AN91" s="1">
        <f>'2. WB and IMF ext debt pay data'!AM258</f>
        <v>3.5000000000000003E-2</v>
      </c>
      <c r="AO91" s="1">
        <f>'2. WB and IMF ext debt pay data'!AN258</f>
        <v>3.6999999999999998E-2</v>
      </c>
      <c r="AP91" s="1">
        <f>'2. WB and IMF ext debt pay data'!AO258</f>
        <v>4.2000000000000003E-2</v>
      </c>
      <c r="AQ91" s="1">
        <f>'2. WB and IMF ext debt pay data'!AP258</f>
        <v>4.2999999999999997E-2</v>
      </c>
      <c r="AR91" s="1">
        <f>'2. WB and IMF ext debt pay data'!AQ258</f>
        <v>5.8000000000000003E-2</v>
      </c>
      <c r="AS91" s="1">
        <f>'2. WB and IMF ext debt pay data'!AR258</f>
        <v>0.17599999999999999</v>
      </c>
      <c r="AT91" s="1">
        <f>'2. WB and IMF ext debt pay data'!AS258</f>
        <v>7.5999999999999998E-2</v>
      </c>
      <c r="AU91" s="1">
        <f>'2. WB and IMF ext debt pay data'!AT258</f>
        <v>4.8000000000000001E-2</v>
      </c>
      <c r="AV91" s="1">
        <f>'2. WB and IMF ext debt pay data'!AU258</f>
        <v>3.3434650455927056E-2</v>
      </c>
      <c r="AW91" s="1">
        <f>'2. WB and IMF ext debt pay data'!AV258</f>
        <v>0.19558359621451105</v>
      </c>
      <c r="AX91" s="1">
        <f>'2. WB and IMF ext debt pay data'!AW258</f>
        <v>5.2117263843648211E-2</v>
      </c>
      <c r="AY91" s="1">
        <f>'2. WB and IMF ext debt pay data'!AX258</f>
        <v>4.2622950819672135E-2</v>
      </c>
      <c r="AZ91" s="1">
        <f>'2. WB and IMF ext debt pay data'!AY258</f>
        <v>3.5714285714285719E-2</v>
      </c>
      <c r="BA91" s="1">
        <f>'2. WB and IMF ext debt pay data'!AZ258</f>
        <v>2.922077922077922E-2</v>
      </c>
      <c r="BB91" s="1">
        <f>'2. WB and IMF ext debt pay data'!BA258</f>
        <v>2.922077922077922E-2</v>
      </c>
      <c r="BC91" s="1"/>
      <c r="BD91" s="1"/>
      <c r="BE91" s="1"/>
      <c r="BF91" s="1"/>
      <c r="BG91" s="1"/>
      <c r="BH91" s="1">
        <f t="shared" si="14"/>
        <v>9.0002606667205456E-2</v>
      </c>
      <c r="BI91" s="1">
        <f t="shared" si="13"/>
        <v>9.7836374445073024E-2</v>
      </c>
      <c r="BJ91" s="1">
        <f t="shared" si="15"/>
        <v>8.0939615333439616E-2</v>
      </c>
    </row>
    <row r="92" spans="1:62" x14ac:dyDescent="0.25">
      <c r="A92" t="s">
        <v>154</v>
      </c>
      <c r="B92" t="s">
        <v>249</v>
      </c>
      <c r="D92" s="1"/>
      <c r="E92" s="1"/>
      <c r="F92" s="1"/>
      <c r="G92" s="1"/>
      <c r="H92" s="1"/>
      <c r="I92" s="1"/>
      <c r="J92" s="1"/>
      <c r="K92" s="1"/>
      <c r="L92" s="1"/>
      <c r="M92" s="1"/>
      <c r="N92" s="1"/>
      <c r="O92" s="1"/>
      <c r="P92" s="1"/>
      <c r="Q92" s="1"/>
      <c r="R92" s="1"/>
      <c r="S92" s="1"/>
      <c r="T92" s="1"/>
      <c r="U92" s="1"/>
      <c r="V92" s="1"/>
      <c r="W92" s="1"/>
      <c r="X92" s="1">
        <f>'2. WB and IMF ext debt pay data'!W261</f>
        <v>0.15401839412386414</v>
      </c>
      <c r="Y92" s="1">
        <f>'2. WB and IMF ext debt pay data'!X261</f>
        <v>0.13087822495016171</v>
      </c>
      <c r="Z92" s="1">
        <f>'2. WB and IMF ext debt pay data'!Y261</f>
        <v>0.1412199237089202</v>
      </c>
      <c r="AA92" s="1">
        <f>'2. WB and IMF ext debt pay data'!Z261</f>
        <v>0.13466300169859177</v>
      </c>
      <c r="AB92" s="1">
        <f>'2. WB and IMF ext debt pay data'!AA261</f>
        <v>0.1202216185089513</v>
      </c>
      <c r="AC92" s="1">
        <f>'2. WB and IMF ext debt pay data'!AB261</f>
        <v>0.10147811703675415</v>
      </c>
      <c r="AD92" s="1">
        <f>'2. WB and IMF ext debt pay data'!AC261</f>
        <v>0.11460242067459171</v>
      </c>
      <c r="AE92" s="1">
        <f>'2. WB and IMF ext debt pay data'!AD261</f>
        <v>9.7602829727242948E-2</v>
      </c>
      <c r="AF92" s="1">
        <f>'2. WB and IMF ext debt pay data'!AE261</f>
        <v>8.5532881452675472E-2</v>
      </c>
      <c r="AG92" s="1">
        <f>'2. WB and IMF ext debt pay data'!AF261</f>
        <v>8.0820320944159127E-2</v>
      </c>
      <c r="AH92" s="1">
        <f>'2. WB and IMF ext debt pay data'!AG261</f>
        <v>6.437984765627866E-2</v>
      </c>
      <c r="AI92" s="1">
        <f>'2. WB and IMF ext debt pay data'!AH261</f>
        <v>5.7081126111125292E-2</v>
      </c>
      <c r="AJ92" s="1">
        <f>'2. WB and IMF ext debt pay data'!AI261</f>
        <v>6.453352227784874E-2</v>
      </c>
      <c r="AK92" s="1">
        <f>'2. WB and IMF ext debt pay data'!AJ261</f>
        <v>5.7150558410503788E-2</v>
      </c>
      <c r="AL92" s="1">
        <f>'2. WB and IMF ext debt pay data'!AK261</f>
        <v>5.3779092641583592E-2</v>
      </c>
      <c r="AM92" s="1">
        <f>'2. WB and IMF ext debt pay data'!AL261</f>
        <v>4.7869589555140812E-2</v>
      </c>
      <c r="AN92" s="1">
        <f>'2. WB and IMF ext debt pay data'!AM261</f>
        <v>4.5095117268215162E-2</v>
      </c>
      <c r="AO92" s="1">
        <f>'2. WB and IMF ext debt pay data'!AN261</f>
        <v>3.6379300291174296E-2</v>
      </c>
      <c r="AP92" s="1">
        <f>'2. WB and IMF ext debt pay data'!AO261</f>
        <v>3.0395750144034981E-2</v>
      </c>
      <c r="AQ92" s="1">
        <f>'2. WB and IMF ext debt pay data'!AP261</f>
        <v>3.2545851422079324E-2</v>
      </c>
      <c r="AR92" s="1">
        <f>'2. WB and IMF ext debt pay data'!AQ261</f>
        <v>3.8103992820813525E-2</v>
      </c>
      <c r="AS92" s="1">
        <f>'2. WB and IMF ext debt pay data'!AR261</f>
        <v>3.337501358721643E-2</v>
      </c>
      <c r="AT92" s="1">
        <f>'2. WB and IMF ext debt pay data'!AS261</f>
        <v>3.3585781780547379E-2</v>
      </c>
      <c r="AU92" s="1">
        <f>'2. WB and IMF ext debt pay data'!AT261</f>
        <v>4.7034645536034633E-2</v>
      </c>
      <c r="AV92" s="1">
        <f>'2. WB and IMF ext debt pay data'!AU261</f>
        <v>4.1000000000000002E-2</v>
      </c>
      <c r="AW92" s="1">
        <f>'2. WB and IMF ext debt pay data'!AV261</f>
        <v>3.9E-2</v>
      </c>
      <c r="AX92" s="1">
        <f>'2. WB and IMF ext debt pay data'!AW261</f>
        <v>5.3999999999999999E-2</v>
      </c>
      <c r="AY92" s="1">
        <f>'2. WB and IMF ext debt pay data'!AX261</f>
        <v>5.0999999999999997E-2</v>
      </c>
      <c r="AZ92" s="1">
        <f>'2. WB and IMF ext debt pay data'!AY261</f>
        <v>4.8000000000000001E-2</v>
      </c>
      <c r="BA92" s="1">
        <f>'2. WB and IMF ext debt pay data'!AZ261</f>
        <v>4.7E-2</v>
      </c>
      <c r="BB92" s="1">
        <f>'2. WB and IMF ext debt pay data'!BA261</f>
        <v>4.3999999999999997E-2</v>
      </c>
      <c r="BC92" s="1"/>
      <c r="BD92" s="1"/>
      <c r="BE92" s="1"/>
      <c r="BF92" s="1"/>
      <c r="BG92" s="1"/>
      <c r="BH92" s="1">
        <f t="shared" si="14"/>
        <v>3.7806469306670192E-2</v>
      </c>
      <c r="BI92" s="1">
        <f t="shared" si="13"/>
        <v>3.8683238954102001E-2</v>
      </c>
      <c r="BJ92" s="1">
        <f t="shared" si="15"/>
        <v>4.6249999999999999E-2</v>
      </c>
    </row>
    <row r="93" spans="1:62" x14ac:dyDescent="0.25">
      <c r="A93" t="s">
        <v>155</v>
      </c>
      <c r="B93" t="s">
        <v>249</v>
      </c>
      <c r="D93" s="1">
        <f>'2. WB and IMF ext debt pay data'!C264</f>
        <v>0.240209449186185</v>
      </c>
      <c r="E93" s="1">
        <f>'2. WB and IMF ext debt pay data'!D264</f>
        <v>0.4035440051020408</v>
      </c>
      <c r="F93" s="1">
        <f>'2. WB and IMF ext debt pay data'!E264</f>
        <v>0.32222623748498208</v>
      </c>
      <c r="G93" s="1">
        <f>'2. WB and IMF ext debt pay data'!F264</f>
        <v>0.14904179247648902</v>
      </c>
      <c r="H93" s="1">
        <f>'2. WB and IMF ext debt pay data'!G264</f>
        <v>8.5064907394672887E-2</v>
      </c>
      <c r="I93" s="1">
        <f>'2. WB and IMF ext debt pay data'!H264</f>
        <v>8.2836608010567525E-2</v>
      </c>
      <c r="J93" s="1">
        <f>'2. WB and IMF ext debt pay data'!I264</f>
        <v>3.1598226410658306E-2</v>
      </c>
      <c r="K93" s="1">
        <f>'2. WB and IMF ext debt pay data'!J264</f>
        <v>9.5373817835142274E-2</v>
      </c>
      <c r="L93" s="1">
        <f>'2. WB and IMF ext debt pay data'!K264</f>
        <v>9.9633088725817207E-2</v>
      </c>
      <c r="M93" s="1">
        <f>'2. WB and IMF ext debt pay data'!L264</f>
        <v>3.6549209676010837E-2</v>
      </c>
      <c r="N93" s="1">
        <f>'2. WB and IMF ext debt pay data'!M264</f>
        <v>0.12190401121036959</v>
      </c>
      <c r="O93" s="1">
        <f>'2. WB and IMF ext debt pay data'!N264</f>
        <v>0.10268443107335538</v>
      </c>
      <c r="P93" s="1">
        <f>'2. WB and IMF ext debt pay data'!O264</f>
        <v>0.10054775073539712</v>
      </c>
      <c r="Q93" s="1">
        <f>'2. WB and IMF ext debt pay data'!P264</f>
        <v>0.15173675267164399</v>
      </c>
      <c r="R93" s="1">
        <f>'2. WB and IMF ext debt pay data'!Q264</f>
        <v>0.23837855760401214</v>
      </c>
      <c r="S93" s="1">
        <f>'2. WB and IMF ext debt pay data'!R264</f>
        <v>0.3093268880105402</v>
      </c>
      <c r="T93" s="1">
        <f>'2. WB and IMF ext debt pay data'!S264</f>
        <v>0.21886792542415803</v>
      </c>
      <c r="U93" s="1">
        <f>'2. WB and IMF ext debt pay data'!T264</f>
        <v>0.32507206036446473</v>
      </c>
      <c r="V93" s="1">
        <f>'2. WB and IMF ext debt pay data'!U264</f>
        <v>0.17485461822104542</v>
      </c>
      <c r="W93" s="1">
        <f>'2. WB and IMF ext debt pay data'!V264</f>
        <v>0.1330525492361839</v>
      </c>
      <c r="X93" s="1">
        <f>'2. WB and IMF ext debt pay data'!W264</f>
        <v>0.13524821933181586</v>
      </c>
      <c r="Y93" s="1">
        <f>'2. WB and IMF ext debt pay data'!X264</f>
        <v>0.12631002200451394</v>
      </c>
      <c r="Z93" s="1">
        <f>'2. WB and IMF ext debt pay data'!Y264</f>
        <v>0.10029400830945033</v>
      </c>
      <c r="AA93" s="1">
        <f>'2. WB and IMF ext debt pay data'!Z264</f>
        <v>0.11035320702909372</v>
      </c>
      <c r="AB93" s="1">
        <f>'2. WB and IMF ext debt pay data'!AA264</f>
        <v>5.877662048497579E-2</v>
      </c>
      <c r="AC93" s="1">
        <f>'2. WB and IMF ext debt pay data'!AB264</f>
        <v>8.0971554516922367E-2</v>
      </c>
      <c r="AD93" s="1">
        <f>'2. WB and IMF ext debt pay data'!AC264</f>
        <v>6.4583394120432278E-2</v>
      </c>
      <c r="AE93" s="1">
        <f>'2. WB and IMF ext debt pay data'!AD264</f>
        <v>0.14142127457190626</v>
      </c>
      <c r="AF93" s="1">
        <f>'2. WB and IMF ext debt pay data'!AE264</f>
        <v>4.8982771840395352E-2</v>
      </c>
      <c r="AG93" s="1">
        <f>'2. WB and IMF ext debt pay data'!AF264</f>
        <v>5.5459696604608644E-2</v>
      </c>
      <c r="AH93" s="1">
        <f>'2. WB and IMF ext debt pay data'!AG264</f>
        <v>4.4126136092125567E-2</v>
      </c>
      <c r="AI93" s="1">
        <f>'2. WB and IMF ext debt pay data'!AH264</f>
        <v>4.4592735302203507E-2</v>
      </c>
      <c r="AJ93" s="1">
        <f>'2. WB and IMF ext debt pay data'!AI264</f>
        <v>4.092341028143634E-2</v>
      </c>
      <c r="AK93" s="1">
        <f>'2. WB and IMF ext debt pay data'!AJ264</f>
        <v>4.3553931166812707E-2</v>
      </c>
      <c r="AL93" s="1">
        <f>'2. WB and IMF ext debt pay data'!AK264</f>
        <v>5.0059125687486106E-2</v>
      </c>
      <c r="AM93" s="1">
        <f>'2. WB and IMF ext debt pay data'!AL264</f>
        <v>5.2563953205590881E-2</v>
      </c>
      <c r="AN93" s="1">
        <f>'2. WB and IMF ext debt pay data'!AM264</f>
        <v>5.814790497516787E-2</v>
      </c>
      <c r="AO93" s="1">
        <f>'2. WB and IMF ext debt pay data'!AN264</f>
        <v>6.4458343838834989E-2</v>
      </c>
      <c r="AP93" s="1">
        <f>'2. WB and IMF ext debt pay data'!AO264</f>
        <v>8.1482622448334208E-2</v>
      </c>
      <c r="AQ93" s="1">
        <f>'2. WB and IMF ext debt pay data'!AP264</f>
        <v>9.1988853817575988E-2</v>
      </c>
      <c r="AR93" s="1">
        <f>'2. WB and IMF ext debt pay data'!AQ264</f>
        <v>0.10564042433611888</v>
      </c>
      <c r="AS93" s="1">
        <f>'2. WB and IMF ext debt pay data'!AR264</f>
        <v>9.1283131349517918E-2</v>
      </c>
      <c r="AT93" s="1">
        <f>'2. WB and IMF ext debt pay data'!AS264</f>
        <v>9.5648257492740363E-2</v>
      </c>
      <c r="AU93" s="1">
        <f>'2. WB and IMF ext debt pay data'!AT264</f>
        <v>0.12068543962675665</v>
      </c>
      <c r="AV93" s="1">
        <f>'2. WB and IMF ext debt pay data'!AU264</f>
        <v>0.12334362370133625</v>
      </c>
      <c r="AW93" s="1">
        <f>'2. WB and IMF ext debt pay data'!AV264</f>
        <v>7.8E-2</v>
      </c>
      <c r="AX93" s="1">
        <f>'2. WB and IMF ext debt pay data'!AW264</f>
        <v>6.7000000000000004E-2</v>
      </c>
      <c r="AY93" s="1">
        <f>'2. WB and IMF ext debt pay data'!AX264</f>
        <v>6.6000000000000003E-2</v>
      </c>
      <c r="AZ93" s="1">
        <f>'2. WB and IMF ext debt pay data'!AY264</f>
        <v>6.5000000000000002E-2</v>
      </c>
      <c r="BA93" s="1">
        <f>'2. WB and IMF ext debt pay data'!AZ264</f>
        <v>6.6000000000000003E-2</v>
      </c>
      <c r="BB93" s="1">
        <f>'2. WB and IMF ext debt pay data'!BA264</f>
        <v>6.6000000000000003E-2</v>
      </c>
      <c r="BC93" s="1"/>
      <c r="BD93" s="1"/>
      <c r="BE93" s="1"/>
      <c r="BF93" s="1"/>
      <c r="BG93" s="1"/>
      <c r="BH93" s="1">
        <f t="shared" si="14"/>
        <v>0.1009413900462923</v>
      </c>
      <c r="BI93" s="1">
        <f t="shared" si="13"/>
        <v>0.102433479417745</v>
      </c>
      <c r="BJ93" s="1">
        <f t="shared" si="15"/>
        <v>8.3585905925334061E-2</v>
      </c>
    </row>
    <row r="94" spans="1:62" x14ac:dyDescent="0.25">
      <c r="A94" t="s">
        <v>158</v>
      </c>
      <c r="B94" t="s">
        <v>247</v>
      </c>
      <c r="D94" s="1">
        <f>'2. WB and IMF ext debt pay data'!C267</f>
        <v>0.10025109806647613</v>
      </c>
      <c r="E94" s="1">
        <f>'2. WB and IMF ext debt pay data'!D267</f>
        <v>0.18764707311994286</v>
      </c>
      <c r="F94" s="1">
        <f>'2. WB and IMF ext debt pay data'!E267</f>
        <v>0.35539374135723428</v>
      </c>
      <c r="G94" s="1">
        <f>'2. WB and IMF ext debt pay data'!F267</f>
        <v>0.2217109581631922</v>
      </c>
      <c r="H94" s="1">
        <f>'2. WB and IMF ext debt pay data'!G267</f>
        <v>0.18589245666784576</v>
      </c>
      <c r="I94" s="1">
        <f>'2. WB and IMF ext debt pay data'!H267</f>
        <v>0.25720834327487996</v>
      </c>
      <c r="J94" s="1">
        <f>'2. WB and IMF ext debt pay data'!I267</f>
        <v>0.27239997252374493</v>
      </c>
      <c r="K94" s="1">
        <f>'2. WB and IMF ext debt pay data'!J267</f>
        <v>0.32173023341914209</v>
      </c>
      <c r="L94" s="1">
        <f>'2. WB and IMF ext debt pay data'!K267</f>
        <v>0.32768874794675729</v>
      </c>
      <c r="M94" s="1">
        <f>'2. WB and IMF ext debt pay data'!L267</f>
        <v>0.16484533187151829</v>
      </c>
      <c r="N94" s="1">
        <f>'2. WB and IMF ext debt pay data'!M267</f>
        <v>9.4994833988698221E-2</v>
      </c>
      <c r="O94" s="1">
        <f>'2. WB and IMF ext debt pay data'!N267</f>
        <v>0.14361957338595371</v>
      </c>
      <c r="P94" s="1">
        <f>'2. WB and IMF ext debt pay data'!O267</f>
        <v>6.1930052841583087E-2</v>
      </c>
      <c r="Q94" s="1">
        <f>'2. WB and IMF ext debt pay data'!P267</f>
        <v>0.17001486652118022</v>
      </c>
      <c r="R94" s="1">
        <f>'2. WB and IMF ext debt pay data'!Q267</f>
        <v>0.16159900399342259</v>
      </c>
      <c r="S94" s="1">
        <f>'2. WB and IMF ext debt pay data'!R267</f>
        <v>0.11939118680010682</v>
      </c>
      <c r="T94" s="1">
        <f>'2. WB and IMF ext debt pay data'!S267</f>
        <v>0.10757790166617023</v>
      </c>
      <c r="U94" s="1">
        <f>'2. WB and IMF ext debt pay data'!T267</f>
        <v>0.18977284895203644</v>
      </c>
      <c r="V94" s="1">
        <f>'2. WB and IMF ext debt pay data'!U267</f>
        <v>0.11978529635105434</v>
      </c>
      <c r="W94" s="1">
        <f>'2. WB and IMF ext debt pay data'!V267</f>
        <v>0.10729413036057085</v>
      </c>
      <c r="X94" s="1">
        <f>'2. WB and IMF ext debt pay data'!W267</f>
        <v>9.5402984874442681E-2</v>
      </c>
      <c r="Y94" s="1">
        <f>'2. WB and IMF ext debt pay data'!X267</f>
        <v>7.6688515506819682E-2</v>
      </c>
      <c r="Z94" s="1">
        <f>'2. WB and IMF ext debt pay data'!Y267</f>
        <v>5.0791280384284633E-2</v>
      </c>
      <c r="AA94" s="1">
        <f>'2. WB and IMF ext debt pay data'!Z267</f>
        <v>7.221380084141403E-2</v>
      </c>
      <c r="AB94" s="1">
        <f>'2. WB and IMF ext debt pay data'!AA267</f>
        <v>6.4210462906751878E-2</v>
      </c>
      <c r="AC94" s="1">
        <f>'2. WB and IMF ext debt pay data'!AB267</f>
        <v>5.2518750205503152E-2</v>
      </c>
      <c r="AD94" s="1">
        <f>'2. WB and IMF ext debt pay data'!AC267</f>
        <v>7.3481096656724476E-2</v>
      </c>
      <c r="AE94" s="1">
        <f>'2. WB and IMF ext debt pay data'!AD267</f>
        <v>1.7691862295974591E-2</v>
      </c>
      <c r="AF94" s="1">
        <f>'2. WB and IMF ext debt pay data'!AE267</f>
        <v>1.3494673306047237E-2</v>
      </c>
      <c r="AG94" s="1">
        <f>'2. WB and IMF ext debt pay data'!AF267</f>
        <v>2.9404801961519015E-2</v>
      </c>
      <c r="AH94" s="1">
        <f>'2. WB and IMF ext debt pay data'!AG267</f>
        <v>1.7163437684337837E-2</v>
      </c>
      <c r="AI94" s="1">
        <f>'2. WB and IMF ext debt pay data'!AH267</f>
        <v>2.6623672661768401E-2</v>
      </c>
      <c r="AJ94" s="1">
        <f>'2. WB and IMF ext debt pay data'!AI267</f>
        <v>2.7225686910480454E-2</v>
      </c>
      <c r="AK94" s="1">
        <f>'2. WB and IMF ext debt pay data'!AJ267</f>
        <v>3.8764132345279388E-2</v>
      </c>
      <c r="AL94" s="1">
        <f>'2. WB and IMF ext debt pay data'!AK267</f>
        <v>5.9912800692041017E-2</v>
      </c>
      <c r="AM94" s="1">
        <f>'2. WB and IMF ext debt pay data'!AL267</f>
        <v>5.1852239061471898E-2</v>
      </c>
      <c r="AN94" s="1">
        <f>'2. WB and IMF ext debt pay data'!AM267</f>
        <v>7.2092644280625159E-2</v>
      </c>
      <c r="AO94" s="1">
        <f>'2. WB and IMF ext debt pay data'!AN267</f>
        <v>7.7884762338556429E-2</v>
      </c>
      <c r="AP94" s="1">
        <f>'2. WB and IMF ext debt pay data'!AO267</f>
        <v>5.4006050372762925E-2</v>
      </c>
      <c r="AQ94" s="1">
        <f>'2. WB and IMF ext debt pay data'!AP267</f>
        <v>6.0815791634099121E-2</v>
      </c>
      <c r="AR94" s="1">
        <f>'2. WB and IMF ext debt pay data'!AQ267</f>
        <v>8.1371971226809933E-2</v>
      </c>
      <c r="AS94" s="1">
        <f>'2. WB and IMF ext debt pay data'!AR267</f>
        <v>8.3432277246866665E-2</v>
      </c>
      <c r="AT94" s="1">
        <f>'2. WB and IMF ext debt pay data'!AS267</f>
        <v>0.12356876185932919</v>
      </c>
      <c r="AU94" s="1">
        <f>'2. WB and IMF ext debt pay data'!AT267</f>
        <v>0.10871133136627772</v>
      </c>
      <c r="AV94" s="1">
        <f>'2. WB and IMF ext debt pay data'!AU267</f>
        <v>0.20917427129834551</v>
      </c>
      <c r="AW94" s="1">
        <f>'2. WB and IMF ext debt pay data'!AV267</f>
        <v>0.21099999999999999</v>
      </c>
      <c r="AX94" s="1">
        <f>'2. WB and IMF ext debt pay data'!AW267</f>
        <v>0.153</v>
      </c>
      <c r="AY94" s="1">
        <f>'2. WB and IMF ext debt pay data'!AX267</f>
        <v>0.14299999999999999</v>
      </c>
      <c r="AZ94" s="1">
        <f>'2. WB and IMF ext debt pay data'!AY267</f>
        <v>0.13400000000000001</v>
      </c>
      <c r="BA94" s="1">
        <f>'2. WB and IMF ext debt pay data'!AZ267</f>
        <v>0.13400000000000001</v>
      </c>
      <c r="BB94" s="1">
        <f>'2. WB and IMF ext debt pay data'!BA267</f>
        <v>0.12</v>
      </c>
      <c r="BC94" s="1"/>
      <c r="BD94" s="1"/>
      <c r="BE94" s="1"/>
      <c r="BF94" s="1"/>
      <c r="BG94" s="1"/>
      <c r="BH94" s="1">
        <f t="shared" si="14"/>
        <v>0.12543920066167544</v>
      </c>
      <c r="BI94" s="1">
        <f t="shared" si="13"/>
        <v>0.13620976883293817</v>
      </c>
      <c r="BJ94" s="1">
        <f t="shared" si="15"/>
        <v>0.17904356782458639</v>
      </c>
    </row>
    <row r="95" spans="1:62" x14ac:dyDescent="0.25">
      <c r="A95" t="s">
        <v>160</v>
      </c>
      <c r="B95" t="s">
        <v>249</v>
      </c>
      <c r="D95" s="1"/>
      <c r="E95" s="1"/>
      <c r="F95" s="1"/>
      <c r="G95" s="1"/>
      <c r="H95" s="1"/>
      <c r="I95" s="1"/>
      <c r="J95" s="1"/>
      <c r="K95" s="1"/>
      <c r="L95" s="1"/>
      <c r="M95" s="1"/>
      <c r="N95" s="1">
        <f>'2. WB and IMF ext debt pay data'!M270</f>
        <v>0.27387769138240714</v>
      </c>
      <c r="O95" s="1">
        <f>'2. WB and IMF ext debt pay data'!N270</f>
        <v>0.27137915271336482</v>
      </c>
      <c r="P95" s="1">
        <f>'2. WB and IMF ext debt pay data'!O270</f>
        <v>0.18982833624922385</v>
      </c>
      <c r="Q95" s="1">
        <f>'2. WB and IMF ext debt pay data'!P270</f>
        <v>0.12825531841681478</v>
      </c>
      <c r="R95" s="1">
        <f>'2. WB and IMF ext debt pay data'!Q270</f>
        <v>0.17616369450244987</v>
      </c>
      <c r="S95" s="1">
        <f>'2. WB and IMF ext debt pay data'!R270</f>
        <v>8.2366231555919184E-2</v>
      </c>
      <c r="T95" s="1">
        <f>'2. WB and IMF ext debt pay data'!S270</f>
        <v>7.8775814098332952E-2</v>
      </c>
      <c r="U95" s="1">
        <f>'2. WB and IMF ext debt pay data'!T270</f>
        <v>4.7578490284172818E-2</v>
      </c>
      <c r="V95" s="1">
        <f>'2. WB and IMF ext debt pay data'!U270</f>
        <v>5.6164494866108146E-2</v>
      </c>
      <c r="W95" s="1">
        <f>'2. WB and IMF ext debt pay data'!V270</f>
        <v>8.9751064098272076E-2</v>
      </c>
      <c r="X95" s="1">
        <f>'2. WB and IMF ext debt pay data'!W270</f>
        <v>8.89705384902989E-2</v>
      </c>
      <c r="Y95" s="1">
        <f>'2. WB and IMF ext debt pay data'!X270</f>
        <v>0.12234777735290225</v>
      </c>
      <c r="Z95" s="1">
        <f>'2. WB and IMF ext debt pay data'!Y270</f>
        <v>7.363715936903642E-2</v>
      </c>
      <c r="AA95" s="1">
        <f>'2. WB and IMF ext debt pay data'!Z270</f>
        <v>7.54300064742289E-2</v>
      </c>
      <c r="AB95" s="1">
        <f>'2. WB and IMF ext debt pay data'!AA270</f>
        <v>5.506635806182747E-2</v>
      </c>
      <c r="AC95" s="1">
        <f>'2. WB and IMF ext debt pay data'!AB270</f>
        <v>0.22849907266808747</v>
      </c>
      <c r="AD95" s="1">
        <f>'2. WB and IMF ext debt pay data'!AC270</f>
        <v>0.14290901203025666</v>
      </c>
      <c r="AE95" s="1">
        <f>'2. WB and IMF ext debt pay data'!AD270</f>
        <v>2.229435643715573E-2</v>
      </c>
      <c r="AF95" s="1">
        <f>'2. WB and IMF ext debt pay data'!AE270</f>
        <v>6.3786701198116202E-3</v>
      </c>
      <c r="AG95" s="1">
        <f>'2. WB and IMF ext debt pay data'!AF270</f>
        <v>1.4145467986829249E-2</v>
      </c>
      <c r="AH95" s="1">
        <f>'2. WB and IMF ext debt pay data'!AG270</f>
        <v>6.7814420505637142E-3</v>
      </c>
      <c r="AI95" s="1">
        <f>'2. WB and IMF ext debt pay data'!AH270</f>
        <v>4.7601866567142373E-3</v>
      </c>
      <c r="AJ95" s="1">
        <f>'2. WB and IMF ext debt pay data'!AI270</f>
        <v>3.675374883960135E-3</v>
      </c>
      <c r="AK95" s="1">
        <f>'2. WB and IMF ext debt pay data'!AJ270</f>
        <v>6.6144376223148211E-3</v>
      </c>
      <c r="AL95" s="1">
        <f>'2. WB and IMF ext debt pay data'!AK270</f>
        <v>4.2107957036082166E-3</v>
      </c>
      <c r="AM95" s="1">
        <f>'2. WB and IMF ext debt pay data'!AL270</f>
        <v>1.1114350594907738E-2</v>
      </c>
      <c r="AN95" s="1">
        <f>'2. WB and IMF ext debt pay data'!AM270</f>
        <v>1.7211618329628336E-2</v>
      </c>
      <c r="AO95" s="1">
        <f>'2. WB and IMF ext debt pay data'!AN270</f>
        <v>1.3970430469561101E-2</v>
      </c>
      <c r="AP95" s="1">
        <f>'2. WB and IMF ext debt pay data'!AO270</f>
        <v>4.0035464918485017E-2</v>
      </c>
      <c r="AQ95" s="1">
        <f>'2. WB and IMF ext debt pay data'!AP270</f>
        <v>3.8029330322467102E-2</v>
      </c>
      <c r="AR95" s="1">
        <f>'2. WB and IMF ext debt pay data'!AQ270</f>
        <v>5.6494314524470179E-2</v>
      </c>
      <c r="AS95" s="1">
        <f>'2. WB and IMF ext debt pay data'!AR270</f>
        <v>8.6037246825799316E-2</v>
      </c>
      <c r="AT95" s="1">
        <f>'2. WB and IMF ext debt pay data'!AS270</f>
        <v>7.1247195680757533E-2</v>
      </c>
      <c r="AU95" s="1">
        <f>'2. WB and IMF ext debt pay data'!AT270</f>
        <v>0.13332391699997395</v>
      </c>
      <c r="AV95" s="1">
        <f>'2. WB and IMF ext debt pay data'!AU270</f>
        <v>0.21342436235163303</v>
      </c>
      <c r="AW95" s="1">
        <f>'2. WB and IMF ext debt pay data'!AV270</f>
        <v>0.17647058823529413</v>
      </c>
      <c r="AX95" s="1">
        <f>'2. WB and IMF ext debt pay data'!AW270</f>
        <v>9.2592592592592587E-2</v>
      </c>
      <c r="AY95" s="1">
        <f>'2. WB and IMF ext debt pay data'!AX270</f>
        <v>0.15094339622641512</v>
      </c>
      <c r="AZ95" s="1">
        <f>'2. WB and IMF ext debt pay data'!AY270</f>
        <v>0.14563106796116504</v>
      </c>
      <c r="BA95" s="1">
        <f>'2. WB and IMF ext debt pay data'!AZ270</f>
        <v>0.15238095238095239</v>
      </c>
      <c r="BB95" s="1">
        <f>'2. WB and IMF ext debt pay data'!BA270</f>
        <v>0.18269230769230768</v>
      </c>
      <c r="BC95" s="1"/>
      <c r="BD95" s="1"/>
      <c r="BE95" s="1"/>
      <c r="BF95" s="1"/>
      <c r="BG95" s="1"/>
      <c r="BH95" s="1">
        <f t="shared" si="14"/>
        <v>0.11071813642005646</v>
      </c>
      <c r="BI95" s="1">
        <f t="shared" si="13"/>
        <v>0.12283293743632136</v>
      </c>
      <c r="BJ95" s="1">
        <f t="shared" si="15"/>
        <v>0.15835773485148369</v>
      </c>
    </row>
    <row r="96" spans="1:62" x14ac:dyDescent="0.25">
      <c r="A96" t="s">
        <v>162</v>
      </c>
      <c r="B96" t="s">
        <v>248</v>
      </c>
      <c r="D96" s="1"/>
      <c r="E96" s="1"/>
      <c r="F96" s="1"/>
      <c r="G96" s="1"/>
      <c r="H96" s="1"/>
      <c r="I96" s="1"/>
      <c r="J96" s="1"/>
      <c r="K96" s="1"/>
      <c r="L96" s="1"/>
      <c r="M96" s="1"/>
      <c r="N96" s="1"/>
      <c r="O96" s="1"/>
      <c r="P96" s="1"/>
      <c r="Q96" s="1">
        <f>'2. WB and IMF ext debt pay data'!P273</f>
        <v>1.7137749320521929E-2</v>
      </c>
      <c r="R96" s="1">
        <f>'2. WB and IMF ext debt pay data'!Q273</f>
        <v>0.11905752818837065</v>
      </c>
      <c r="S96" s="1">
        <f>'2. WB and IMF ext debt pay data'!R273</f>
        <v>2.0067146717872124E-2</v>
      </c>
      <c r="T96" s="1">
        <f>'2. WB and IMF ext debt pay data'!S273</f>
        <v>3.5229692400088775E-2</v>
      </c>
      <c r="U96" s="1">
        <f>'2. WB and IMF ext debt pay data'!T273</f>
        <v>7.7641326703244085E-2</v>
      </c>
      <c r="V96" s="1">
        <f>'2. WB and IMF ext debt pay data'!U273</f>
        <v>8.9837418368331326E-2</v>
      </c>
      <c r="W96" s="1">
        <f>'2. WB and IMF ext debt pay data'!V273</f>
        <v>7.7920559561246355E-2</v>
      </c>
      <c r="X96" s="1">
        <f>'2. WB and IMF ext debt pay data'!W273</f>
        <v>6.0128598252808418E-2</v>
      </c>
      <c r="Y96" s="1">
        <f>'2. WB and IMF ext debt pay data'!X273</f>
        <v>0.12837080714413202</v>
      </c>
      <c r="Z96" s="1">
        <f>'2. WB and IMF ext debt pay data'!Y273</f>
        <v>0.12095692189767421</v>
      </c>
      <c r="AA96" s="1">
        <f>'2. WB and IMF ext debt pay data'!Z273</f>
        <v>8.5775275052508759E-2</v>
      </c>
      <c r="AB96" s="1">
        <f>'2. WB and IMF ext debt pay data'!AA273</f>
        <v>7.1743128443322451E-2</v>
      </c>
      <c r="AC96" s="1">
        <f>'2. WB and IMF ext debt pay data'!AB273</f>
        <v>6.579779868660604E-2</v>
      </c>
      <c r="AD96" s="1">
        <f>'2. WB and IMF ext debt pay data'!AC273</f>
        <v>0.17492465231504969</v>
      </c>
      <c r="AE96" s="1">
        <f>'2. WB and IMF ext debt pay data'!AD273</f>
        <v>0.15098612947029713</v>
      </c>
      <c r="AF96" s="1">
        <f>'2. WB and IMF ext debt pay data'!AE273</f>
        <v>4.0738121977221917E-2</v>
      </c>
      <c r="AG96" s="1">
        <f>'2. WB and IMF ext debt pay data'!AF273</f>
        <v>4.6472929015653086E-2</v>
      </c>
      <c r="AH96" s="1">
        <f>'2. WB and IMF ext debt pay data'!AG273</f>
        <v>5.4768628416872085E-2</v>
      </c>
      <c r="AI96" s="1">
        <f>'2. WB and IMF ext debt pay data'!AH273</f>
        <v>6.1068691684572261E-2</v>
      </c>
      <c r="AJ96" s="1">
        <f>'2. WB and IMF ext debt pay data'!AI273</f>
        <v>8.2706455147432523E-2</v>
      </c>
      <c r="AK96" s="1">
        <f>'2. WB and IMF ext debt pay data'!AJ273</f>
        <v>0.17386109089257623</v>
      </c>
      <c r="AL96" s="1">
        <f>'2. WB and IMF ext debt pay data'!AK273</f>
        <v>0.11640884396776351</v>
      </c>
      <c r="AM96" s="1">
        <f>'2. WB and IMF ext debt pay data'!AL273</f>
        <v>0.19947951279735682</v>
      </c>
      <c r="AN96" s="1">
        <f>'2. WB and IMF ext debt pay data'!AM273</f>
        <v>0.13018723400792584</v>
      </c>
      <c r="AO96" s="1">
        <f>'2. WB and IMF ext debt pay data'!AN273</f>
        <v>0.11377612800351813</v>
      </c>
      <c r="AP96" s="1">
        <f>'2. WB and IMF ext debt pay data'!AO273</f>
        <v>0.14136767141423284</v>
      </c>
      <c r="AQ96" s="1">
        <f>'2. WB and IMF ext debt pay data'!AP273</f>
        <v>9.037723904405276E-2</v>
      </c>
      <c r="AR96" s="1">
        <f>'2. WB and IMF ext debt pay data'!AQ273</f>
        <v>0.21046153388774241</v>
      </c>
      <c r="AS96" s="1">
        <f>'2. WB and IMF ext debt pay data'!AR273</f>
        <v>0.22899545713487426</v>
      </c>
      <c r="AT96" s="1">
        <f>'2. WB and IMF ext debt pay data'!AS273</f>
        <v>8.4459081063044589E-2</v>
      </c>
      <c r="AU96" s="1">
        <f>'2. WB and IMF ext debt pay data'!AT273</f>
        <v>0.19754327795613782</v>
      </c>
      <c r="AV96" s="1">
        <f>'2. WB and IMF ext debt pay data'!AU273</f>
        <v>0.14111198046159595</v>
      </c>
      <c r="AW96" s="1">
        <f>'2. WB and IMF ext debt pay data'!AV273</f>
        <v>0.13015873015873014</v>
      </c>
      <c r="AX96" s="1">
        <f>'2. WB and IMF ext debt pay data'!AW273</f>
        <v>0.16932907348242809</v>
      </c>
      <c r="AY96" s="1">
        <f>'2. WB and IMF ext debt pay data'!AX273</f>
        <v>0.14285714285714285</v>
      </c>
      <c r="AZ96" s="1">
        <f>'2. WB and IMF ext debt pay data'!AY273</f>
        <v>0.18296529968454259</v>
      </c>
      <c r="BA96" s="1">
        <f>'2. WB and IMF ext debt pay data'!AZ273</f>
        <v>7.8369905956112859E-2</v>
      </c>
      <c r="BB96" s="1">
        <f>'2. WB and IMF ext debt pay data'!BA273</f>
        <v>0.10280373831775699</v>
      </c>
      <c r="BC96" s="1"/>
      <c r="BD96" s="1"/>
      <c r="BE96" s="1"/>
      <c r="BF96" s="1"/>
      <c r="BG96" s="1"/>
      <c r="BH96" s="1">
        <f t="shared" si="14"/>
        <v>0.15472961424373971</v>
      </c>
      <c r="BI96" s="1">
        <f t="shared" si="13"/>
        <v>0.16545501011035421</v>
      </c>
      <c r="BJ96" s="1">
        <f t="shared" si="15"/>
        <v>0.14586423173997426</v>
      </c>
    </row>
    <row r="97" spans="1:62" x14ac:dyDescent="0.25">
      <c r="A97" t="s">
        <v>163</v>
      </c>
      <c r="B97" t="s">
        <v>249</v>
      </c>
      <c r="D97" s="1">
        <f>'2. WB and IMF ext debt pay data'!C276</f>
        <v>0.18415608571692244</v>
      </c>
      <c r="E97" s="1">
        <f>'2. WB and IMF ext debt pay data'!D276</f>
        <v>0.15004449035802508</v>
      </c>
      <c r="F97" s="1">
        <f>'2. WB and IMF ext debt pay data'!E276</f>
        <v>0.14602614710291711</v>
      </c>
      <c r="G97" s="1">
        <f>'2. WB and IMF ext debt pay data'!F276</f>
        <v>0.24922301570084704</v>
      </c>
      <c r="H97" s="1">
        <f>'2. WB and IMF ext debt pay data'!G276</f>
        <v>0.18551971655241606</v>
      </c>
      <c r="I97" s="1">
        <f>'2. WB and IMF ext debt pay data'!H276</f>
        <v>0.22365644124411563</v>
      </c>
      <c r="J97" s="1">
        <f>'2. WB and IMF ext debt pay data'!I276</f>
        <v>0.22172462548504418</v>
      </c>
      <c r="K97" s="1">
        <f>'2. WB and IMF ext debt pay data'!J276</f>
        <v>0.2252210232040516</v>
      </c>
      <c r="L97" s="1">
        <f>'2. WB and IMF ext debt pay data'!K276</f>
        <v>0.22820941318188429</v>
      </c>
      <c r="M97" s="1">
        <f>'2. WB and IMF ext debt pay data'!L276</f>
        <v>0.20216229810753397</v>
      </c>
      <c r="N97" s="1">
        <f>'2. WB and IMF ext debt pay data'!M276</f>
        <v>0.19972069378165647</v>
      </c>
      <c r="O97" s="1">
        <f>'2. WB and IMF ext debt pay data'!N276</f>
        <v>0.20937097324859663</v>
      </c>
      <c r="P97" s="1">
        <f>'2. WB and IMF ext debt pay data'!O276</f>
        <v>0.21571179229142332</v>
      </c>
      <c r="Q97" s="1">
        <f>'2. WB and IMF ext debt pay data'!P276</f>
        <v>0.21467791009101492</v>
      </c>
      <c r="R97" s="1">
        <f>'2. WB and IMF ext debt pay data'!Q276</f>
        <v>0.32214311032858622</v>
      </c>
      <c r="S97" s="1">
        <f>'2. WB and IMF ext debt pay data'!R276</f>
        <v>0.25435681581216851</v>
      </c>
      <c r="T97" s="1">
        <f>'2. WB and IMF ext debt pay data'!S276</f>
        <v>0.24054210368574241</v>
      </c>
      <c r="U97" s="1">
        <f>'2. WB and IMF ext debt pay data'!T276</f>
        <v>0.33162286646484185</v>
      </c>
      <c r="V97" s="1">
        <f>'2. WB and IMF ext debt pay data'!U276</f>
        <v>0.17828533652709747</v>
      </c>
      <c r="W97" s="1">
        <f>'2. WB and IMF ext debt pay data'!V276</f>
        <v>0.20423828051254087</v>
      </c>
      <c r="X97" s="1">
        <f>'2. WB and IMF ext debt pay data'!W276</f>
        <v>0.20211113847100809</v>
      </c>
      <c r="Y97" s="1">
        <f>'2. WB and IMF ext debt pay data'!X276</f>
        <v>0.22267508876392947</v>
      </c>
      <c r="Z97" s="1">
        <f>'2. WB and IMF ext debt pay data'!Y276</f>
        <v>0.21062910557033254</v>
      </c>
      <c r="AA97" s="1">
        <f>'2. WB and IMF ext debt pay data'!Z276</f>
        <v>0.17958569155250331</v>
      </c>
      <c r="AB97" s="1">
        <f>'2. WB and IMF ext debt pay data'!AA276</f>
        <v>0.26010785781888135</v>
      </c>
      <c r="AC97" s="1">
        <f>'2. WB and IMF ext debt pay data'!AB276</f>
        <v>0.13019441171640297</v>
      </c>
      <c r="AD97" s="1">
        <f>'2. WB and IMF ext debt pay data'!AC276</f>
        <v>0.10362253593264442</v>
      </c>
      <c r="AE97" s="1">
        <f>'2. WB and IMF ext debt pay data'!AD276</f>
        <v>9.8314788733852118E-2</v>
      </c>
      <c r="AF97" s="1">
        <f>'2. WB and IMF ext debt pay data'!AE276</f>
        <v>9.892323902546328E-2</v>
      </c>
      <c r="AG97" s="1">
        <f>'2. WB and IMF ext debt pay data'!AF276</f>
        <v>0.11610085680523628</v>
      </c>
      <c r="AH97" s="1">
        <f>'2. WB and IMF ext debt pay data'!AG276</f>
        <v>0.13193462748340803</v>
      </c>
      <c r="AI97" s="1">
        <f>'2. WB and IMF ext debt pay data'!AH276</f>
        <v>9.617612729252728E-2</v>
      </c>
      <c r="AJ97" s="1">
        <f>'2. WB and IMF ext debt pay data'!AI276</f>
        <v>0.15542914089377277</v>
      </c>
      <c r="AK97" s="1">
        <f>'2. WB and IMF ext debt pay data'!AJ276</f>
        <v>0.20129928192393071</v>
      </c>
      <c r="AL97" s="1">
        <f>'2. WB and IMF ext debt pay data'!AK276</f>
        <v>0.12146978901203312</v>
      </c>
      <c r="AM97" s="1">
        <f>'2. WB and IMF ext debt pay data'!AL276</f>
        <v>9.5133688635082009E-2</v>
      </c>
      <c r="AN97" s="1">
        <f>'2. WB and IMF ext debt pay data'!AM276</f>
        <v>8.825125479884105E-2</v>
      </c>
      <c r="AO97" s="1">
        <f>'2. WB and IMF ext debt pay data'!AN276</f>
        <v>0.1279876224038077</v>
      </c>
      <c r="AP97" s="1">
        <f>'2. WB and IMF ext debt pay data'!AO276</f>
        <v>0.10605611910331791</v>
      </c>
      <c r="AQ97" s="1">
        <f>'2. WB and IMF ext debt pay data'!AP276</f>
        <v>0.27050110355866314</v>
      </c>
      <c r="AR97" s="1">
        <f>'2. WB and IMF ext debt pay data'!AQ276</f>
        <v>0.23599522791649497</v>
      </c>
      <c r="AS97" s="1">
        <f>'2. WB and IMF ext debt pay data'!AR276</f>
        <v>0.25246250427519268</v>
      </c>
      <c r="AT97" s="1">
        <f>'2. WB and IMF ext debt pay data'!AS276</f>
        <v>0.33026448924898449</v>
      </c>
      <c r="AU97" s="1">
        <f>'2. WB and IMF ext debt pay data'!AT276</f>
        <v>0.3550116795542505</v>
      </c>
      <c r="AV97" s="1">
        <f>'2. WB and IMF ext debt pay data'!AU276</f>
        <v>0.28782808832715068</v>
      </c>
      <c r="AW97" s="1">
        <f>'2. WB and IMF ext debt pay data'!AV276</f>
        <v>0.2220385350417502</v>
      </c>
      <c r="AX97" s="1">
        <f>'2. WB and IMF ext debt pay data'!AW276</f>
        <v>0.20775893352255839</v>
      </c>
      <c r="AY97" s="1">
        <f>'2. WB and IMF ext debt pay data'!AX276</f>
        <v>0.23764774034858788</v>
      </c>
      <c r="AZ97" s="1">
        <f>'2. WB and IMF ext debt pay data'!AY276</f>
        <v>0.22382047687905091</v>
      </c>
      <c r="BA97" s="1">
        <f>'2. WB and IMF ext debt pay data'!AZ276</f>
        <v>0.22061984432932097</v>
      </c>
      <c r="BB97" s="1">
        <f>'2. WB and IMF ext debt pay data'!BA276</f>
        <v>0.25088288547753124</v>
      </c>
      <c r="BC97" s="1"/>
      <c r="BD97" s="1"/>
      <c r="BE97" s="1"/>
      <c r="BF97" s="1"/>
      <c r="BG97" s="1"/>
      <c r="BH97" s="1">
        <f t="shared" si="14"/>
        <v>0.27915737541749813</v>
      </c>
      <c r="BI97" s="1">
        <f t="shared" si="13"/>
        <v>0.28060008739397058</v>
      </c>
      <c r="BJ97" s="1">
        <f t="shared" si="15"/>
        <v>0.23881832431001176</v>
      </c>
    </row>
    <row r="98" spans="1:62" x14ac:dyDescent="0.25">
      <c r="A98" t="s">
        <v>164</v>
      </c>
      <c r="B98" t="s">
        <v>251</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f>'2. WB and IMF ext debt pay data'!AQ279</f>
        <v>0.28799999999999998</v>
      </c>
      <c r="AS98" s="1">
        <f>'2. WB and IMF ext debt pay data'!AR279</f>
        <v>0.23699999999999999</v>
      </c>
      <c r="AT98" s="1">
        <f>'2. WB and IMF ext debt pay data'!AS279</f>
        <v>0.157</v>
      </c>
      <c r="AU98" s="1">
        <f>'2. WB and IMF ext debt pay data'!AT279</f>
        <v>0.17</v>
      </c>
      <c r="AV98" s="1">
        <f>'2. WB and IMF ext debt pay data'!AU279</f>
        <v>0.21640909090909091</v>
      </c>
      <c r="AW98" s="1">
        <f>'2. WB and IMF ext debt pay data'!AV279</f>
        <v>0.25874999999999998</v>
      </c>
      <c r="AX98" s="1">
        <f>'2. WB and IMF ext debt pay data'!AW279</f>
        <v>0.253</v>
      </c>
      <c r="AY98" s="1">
        <f>'2. WB and IMF ext debt pay data'!AX279</f>
        <v>0.16268292682926827</v>
      </c>
      <c r="AZ98" s="1">
        <f>'2. WB and IMF ext debt pay data'!AY279</f>
        <v>0.18186046511627904</v>
      </c>
      <c r="BA98" s="1">
        <f>'2. WB and IMF ext debt pay data'!AZ279</f>
        <v>0.17377777777777775</v>
      </c>
      <c r="BB98" s="1">
        <f>'2. WB and IMF ext debt pay data'!BA279</f>
        <v>0.16116788321167883</v>
      </c>
      <c r="BC98" s="1"/>
      <c r="BD98" s="1"/>
      <c r="BE98" s="1"/>
      <c r="BF98" s="1"/>
      <c r="BG98" s="1"/>
      <c r="BH98" s="1">
        <f t="shared" si="14"/>
        <v>0.22119318181818182</v>
      </c>
      <c r="BI98" s="1">
        <f t="shared" si="13"/>
        <v>0.22119318181818182</v>
      </c>
      <c r="BJ98" s="1">
        <f t="shared" si="15"/>
        <v>0.22271050443458978</v>
      </c>
    </row>
    <row r="99" spans="1:62" x14ac:dyDescent="0.25">
      <c r="A99" t="s">
        <v>166</v>
      </c>
      <c r="B99" t="s">
        <v>249</v>
      </c>
      <c r="C99" t="s">
        <v>244</v>
      </c>
      <c r="D99" s="1">
        <f>'2. WB and IMF ext debt pay data'!C282</f>
        <v>7.3002594227720971E-2</v>
      </c>
      <c r="E99" s="1">
        <f>'2. WB and IMF ext debt pay data'!D282</f>
        <v>7.9449782771291971E-2</v>
      </c>
      <c r="F99" s="1">
        <f>'2. WB and IMF ext debt pay data'!E282</f>
        <v>0.11312763354853451</v>
      </c>
      <c r="G99" s="1">
        <f>'2. WB and IMF ext debt pay data'!F282</f>
        <v>0.1335682473539708</v>
      </c>
      <c r="H99" s="1">
        <f>'2. WB and IMF ext debt pay data'!G282</f>
        <v>0.20023531673667858</v>
      </c>
      <c r="I99" s="1">
        <f>'2. WB and IMF ext debt pay data'!H282</f>
        <v>0.18120833736480008</v>
      </c>
      <c r="J99" s="1">
        <f>'2. WB and IMF ext debt pay data'!I282</f>
        <v>0.1641157605285824</v>
      </c>
      <c r="K99" s="1">
        <f>'2. WB and IMF ext debt pay data'!J282</f>
        <v>0.1880931329742308</v>
      </c>
      <c r="L99" s="1">
        <f>'2. WB and IMF ext debt pay data'!K282</f>
        <v>0.30100449736809543</v>
      </c>
      <c r="M99" s="1">
        <f>'2. WB and IMF ext debt pay data'!L282</f>
        <v>0.19712530091766786</v>
      </c>
      <c r="N99" s="1">
        <f>'2. WB and IMF ext debt pay data'!M282</f>
        <v>0.25540606180279807</v>
      </c>
      <c r="O99" s="1">
        <f>'2. WB and IMF ext debt pay data'!N282</f>
        <v>0.19680157925149844</v>
      </c>
      <c r="P99" s="1">
        <f>'2. WB and IMF ext debt pay data'!O282</f>
        <v>0.17017786620575268</v>
      </c>
      <c r="Q99" s="1">
        <f>'2. WB and IMF ext debt pay data'!P282</f>
        <v>0.19999478194888731</v>
      </c>
      <c r="R99" s="1">
        <f>'2. WB and IMF ext debt pay data'!Q282</f>
        <v>0.24539966352194015</v>
      </c>
      <c r="S99" s="1">
        <f>'2. WB and IMF ext debt pay data'!R282</f>
        <v>0.23356170103572257</v>
      </c>
      <c r="T99" s="1">
        <f>'2. WB and IMF ext debt pay data'!S282</f>
        <v>0.16713110832322911</v>
      </c>
      <c r="U99" s="1">
        <f>'2. WB and IMF ext debt pay data'!T282</f>
        <v>0.17736076357094177</v>
      </c>
      <c r="V99" s="1">
        <f>'2. WB and IMF ext debt pay data'!U282</f>
        <v>0.15957580384324815</v>
      </c>
      <c r="W99" s="1">
        <f>'2. WB and IMF ext debt pay data'!V282</f>
        <v>0.18773657678903516</v>
      </c>
      <c r="X99" s="1">
        <f>'2. WB and IMF ext debt pay data'!W282</f>
        <v>0.17740785645565255</v>
      </c>
      <c r="Y99" s="1">
        <f>'2. WB and IMF ext debt pay data'!X282</f>
        <v>0.16369339825809148</v>
      </c>
      <c r="Z99" s="1">
        <f>'2. WB and IMF ext debt pay data'!Y282</f>
        <v>0.17192807078428426</v>
      </c>
      <c r="AA99" s="1">
        <f>'2. WB and IMF ext debt pay data'!Z282</f>
        <v>0.17304546776096483</v>
      </c>
      <c r="AB99" s="1">
        <f>'2. WB and IMF ext debt pay data'!AA282</f>
        <v>0.17702998921830587</v>
      </c>
      <c r="AC99" s="1">
        <f>'2. WB and IMF ext debt pay data'!AB282</f>
        <v>0.12459409727173225</v>
      </c>
      <c r="AD99" s="1">
        <f>'2. WB and IMF ext debt pay data'!AC282</f>
        <v>7.6733905001704628E-2</v>
      </c>
      <c r="AE99" s="1">
        <f>'2. WB and IMF ext debt pay data'!AD282</f>
        <v>8.8811406664231332E-2</v>
      </c>
      <c r="AF99" s="1">
        <f>'2. WB and IMF ext debt pay data'!AE282</f>
        <v>7.4409710064695905E-2</v>
      </c>
      <c r="AG99" s="1">
        <f>'2. WB and IMF ext debt pay data'!AF282</f>
        <v>3.7570317902586879E-2</v>
      </c>
      <c r="AH99" s="1">
        <f>'2. WB and IMF ext debt pay data'!AG282</f>
        <v>2.7604828227185647E-2</v>
      </c>
      <c r="AI99" s="1">
        <f>'2. WB and IMF ext debt pay data'!AH282</f>
        <v>2.5057244777441461E-2</v>
      </c>
      <c r="AJ99" s="1">
        <f>'2. WB and IMF ext debt pay data'!AI282</f>
        <v>2.1299229198730656E-2</v>
      </c>
      <c r="AK99" s="1">
        <f>'2. WB and IMF ext debt pay data'!AJ282</f>
        <v>2.1194920076995027E-2</v>
      </c>
      <c r="AL99" s="1">
        <f>'2. WB and IMF ext debt pay data'!AK282</f>
        <v>1.947749326712498E-2</v>
      </c>
      <c r="AM99" s="1">
        <f>'2. WB and IMF ext debt pay data'!AL282</f>
        <v>2.2000985532533181E-2</v>
      </c>
      <c r="AN99" s="1">
        <f>'2. WB and IMF ext debt pay data'!AM282</f>
        <v>2.9380217107381975E-2</v>
      </c>
      <c r="AO99" s="1">
        <f>'2. WB and IMF ext debt pay data'!AN282</f>
        <v>3.7186692804049022E-2</v>
      </c>
      <c r="AP99" s="1">
        <f>'2. WB and IMF ext debt pay data'!AO282</f>
        <v>4.2336422786845018E-2</v>
      </c>
      <c r="AQ99" s="1">
        <f>'2. WB and IMF ext debt pay data'!AP282</f>
        <v>0.10709464776249956</v>
      </c>
      <c r="AR99" s="1">
        <f>'2. WB and IMF ext debt pay data'!AQ282</f>
        <v>0.28298100782645075</v>
      </c>
      <c r="AS99" s="1">
        <f>'2. WB and IMF ext debt pay data'!AR282</f>
        <v>0.16323042296574408</v>
      </c>
      <c r="AT99" s="1">
        <f>'2. WB and IMF ext debt pay data'!AS282</f>
        <v>7.1383061621750843E-2</v>
      </c>
      <c r="AU99" s="1">
        <f>'2. WB and IMF ext debt pay data'!AT282</f>
        <v>9.7584173717231298E-2</v>
      </c>
      <c r="AV99" s="1">
        <f>'2. WB and IMF ext debt pay data'!AU282</f>
        <v>0.12032722944662159</v>
      </c>
      <c r="AW99" s="1">
        <f>'2. WB and IMF ext debt pay data'!AV282</f>
        <v>0.16500000000000001</v>
      </c>
      <c r="AX99" s="1">
        <f>'2. WB and IMF ext debt pay data'!AW282</f>
        <v>0.14899999999999999</v>
      </c>
      <c r="AY99" s="1">
        <f>'2. WB and IMF ext debt pay data'!AX282</f>
        <v>0.159</v>
      </c>
      <c r="AZ99" s="1">
        <f>'2. WB and IMF ext debt pay data'!AY282</f>
        <v>0.24199999999999999</v>
      </c>
      <c r="BA99" s="1">
        <f>'2. WB and IMF ext debt pay data'!AZ282</f>
        <v>0.156</v>
      </c>
      <c r="BB99" s="1">
        <f>'2. WB and IMF ext debt pay data'!BA282</f>
        <v>0.14599999999999999</v>
      </c>
      <c r="BC99" s="1"/>
      <c r="BD99" s="1"/>
      <c r="BE99" s="1"/>
      <c r="BF99" s="1"/>
      <c r="BG99" s="1"/>
      <c r="BH99" s="1">
        <f t="shared" si="14"/>
        <v>0.14394293476289971</v>
      </c>
      <c r="BI99" s="1">
        <f t="shared" si="13"/>
        <v>0.15008431592963309</v>
      </c>
      <c r="BJ99" s="1">
        <f t="shared" si="15"/>
        <v>0.14833180736165541</v>
      </c>
    </row>
    <row r="100" spans="1:62" x14ac:dyDescent="0.25">
      <c r="A100" t="s">
        <v>168</v>
      </c>
      <c r="B100" t="s">
        <v>248</v>
      </c>
      <c r="D100" s="1">
        <f>'2. WB and IMF ext debt pay data'!C285</f>
        <v>0.14318849764027802</v>
      </c>
      <c r="E100" s="1">
        <f>'2. WB and IMF ext debt pay data'!D285</f>
        <v>0.11182042421893915</v>
      </c>
      <c r="F100" s="1">
        <f>'2. WB and IMF ext debt pay data'!E285</f>
        <v>0.11201144691970139</v>
      </c>
      <c r="G100" s="1">
        <f>'2. WB and IMF ext debt pay data'!F285</f>
        <v>0.11504930396168504</v>
      </c>
      <c r="H100" s="1">
        <f>'2. WB and IMF ext debt pay data'!G285</f>
        <v>0.1963166808406599</v>
      </c>
      <c r="I100" s="1">
        <f>'2. WB and IMF ext debt pay data'!H285</f>
        <v>0.30733994869230019</v>
      </c>
      <c r="J100" s="1">
        <f>'2. WB and IMF ext debt pay data'!I285</f>
        <v>0.33910566937697678</v>
      </c>
      <c r="K100" s="1">
        <f>'2. WB and IMF ext debt pay data'!J285</f>
        <v>0.41841310575951918</v>
      </c>
      <c r="L100" s="1">
        <f>'2. WB and IMF ext debt pay data'!K285</f>
        <v>0.4269860260450819</v>
      </c>
      <c r="M100" s="1">
        <f>'2. WB and IMF ext debt pay data'!L285</f>
        <v>0.21082841069041508</v>
      </c>
      <c r="N100" s="1">
        <f>'2. WB and IMF ext debt pay data'!M285</f>
        <v>0.2256491411540972</v>
      </c>
      <c r="O100" s="1">
        <f>'2. WB and IMF ext debt pay data'!N285</f>
        <v>0.23703830835611228</v>
      </c>
      <c r="P100" s="1">
        <f>'2. WB and IMF ext debt pay data'!O285</f>
        <v>0.53420371530463684</v>
      </c>
      <c r="Q100" s="1">
        <f>'2. WB and IMF ext debt pay data'!P285</f>
        <v>0.22190741829466806</v>
      </c>
      <c r="R100" s="1">
        <f>'2. WB and IMF ext debt pay data'!Q285</f>
        <v>0.15489772076490368</v>
      </c>
      <c r="S100" s="1">
        <f>'2. WB and IMF ext debt pay data'!R285</f>
        <v>0.14957761339601791</v>
      </c>
      <c r="T100" s="1">
        <f>'2. WB and IMF ext debt pay data'!S285</f>
        <v>0.10225002594145188</v>
      </c>
      <c r="U100" s="1">
        <f>'2. WB and IMF ext debt pay data'!T285</f>
        <v>8.8867936528860172E-2</v>
      </c>
      <c r="V100" s="1">
        <f>'2. WB and IMF ext debt pay data'!U285</f>
        <v>8.7565728983451427E-2</v>
      </c>
      <c r="W100" s="1">
        <f>'2. WB and IMF ext debt pay data'!V285</f>
        <v>0.1028411323603249</v>
      </c>
      <c r="X100" s="1">
        <f>'2. WB and IMF ext debt pay data'!W285</f>
        <v>0.1268931142393005</v>
      </c>
      <c r="Y100" s="1">
        <f>'2. WB and IMF ext debt pay data'!X285</f>
        <v>0.142382346201888</v>
      </c>
      <c r="Z100" s="1">
        <f>'2. WB and IMF ext debt pay data'!Y285</f>
        <v>0.18064341124235336</v>
      </c>
      <c r="AA100" s="1">
        <f>'2. WB and IMF ext debt pay data'!Z285</f>
        <v>0.1948203373112902</v>
      </c>
      <c r="AB100" s="1">
        <f>'2. WB and IMF ext debt pay data'!AA285</f>
        <v>0.23964052985694481</v>
      </c>
      <c r="AC100" s="1">
        <f>'2. WB and IMF ext debt pay data'!AB285</f>
        <v>0.19982963629684675</v>
      </c>
      <c r="AD100" s="1">
        <f>'2. WB and IMF ext debt pay data'!AC285</f>
        <v>0.16187042496227699</v>
      </c>
      <c r="AE100" s="1">
        <f>'2. WB and IMF ext debt pay data'!AD285</f>
        <v>0.1212448742290537</v>
      </c>
      <c r="AF100" s="1">
        <f>'2. WB and IMF ext debt pay data'!AE285</f>
        <v>9.6172580481823935E-2</v>
      </c>
      <c r="AG100" s="1">
        <f>'2. WB and IMF ext debt pay data'!AF285</f>
        <v>0.10866255220229869</v>
      </c>
      <c r="AH100" s="1">
        <f>'2. WB and IMF ext debt pay data'!AG285</f>
        <v>7.5706520235872515E-2</v>
      </c>
      <c r="AI100" s="1">
        <f>'2. WB and IMF ext debt pay data'!AH285</f>
        <v>5.7633636952898581E-2</v>
      </c>
      <c r="AJ100" s="1">
        <f>'2. WB and IMF ext debt pay data'!AI285</f>
        <v>5.3251079094592639E-2</v>
      </c>
      <c r="AK100" s="1">
        <f>'2. WB and IMF ext debt pay data'!AJ285</f>
        <v>4.4930721322665568E-2</v>
      </c>
      <c r="AL100" s="1">
        <f>'2. WB and IMF ext debt pay data'!AK285</f>
        <v>4.0189445185360773E-2</v>
      </c>
      <c r="AM100" s="1">
        <f>'2. WB and IMF ext debt pay data'!AL285</f>
        <v>5.006354032089546E-2</v>
      </c>
      <c r="AN100" s="1">
        <f>'2. WB and IMF ext debt pay data'!AM285</f>
        <v>6.5693379170320143E-2</v>
      </c>
      <c r="AO100" s="1">
        <f>'2. WB and IMF ext debt pay data'!AN285</f>
        <v>6.1104815826377591E-2</v>
      </c>
      <c r="AP100" s="1">
        <f>'2. WB and IMF ext debt pay data'!AO285</f>
        <v>6.595495376847911E-2</v>
      </c>
      <c r="AQ100" s="1">
        <f>'2. WB and IMF ext debt pay data'!AP285</f>
        <v>8.046932497926941E-2</v>
      </c>
      <c r="AR100" s="1">
        <f>'2. WB and IMF ext debt pay data'!AQ285</f>
        <v>9.645474833974628E-2</v>
      </c>
      <c r="AS100" s="1">
        <f>'2. WB and IMF ext debt pay data'!AR285</f>
        <v>0.13489490373288632</v>
      </c>
      <c r="AT100" s="1">
        <f>'2. WB and IMF ext debt pay data'!AS285</f>
        <v>0.13549397530921983</v>
      </c>
      <c r="AU100" s="1">
        <f>'2. WB and IMF ext debt pay data'!AT285</f>
        <v>0.16670202584303564</v>
      </c>
      <c r="AV100" s="1">
        <f>'2. WB and IMF ext debt pay data'!AU285</f>
        <v>0.17368018210977756</v>
      </c>
      <c r="AW100" s="1">
        <f>'2. WB and IMF ext debt pay data'!AV285</f>
        <v>0.22463768115942029</v>
      </c>
      <c r="AX100" s="1">
        <f>'2. WB and IMF ext debt pay data'!AW285</f>
        <v>0.22222222222222221</v>
      </c>
      <c r="AY100" s="1">
        <f>'2. WB and IMF ext debt pay data'!AX285</f>
        <v>0.14598540145985403</v>
      </c>
      <c r="AZ100" s="1">
        <f>'2. WB and IMF ext debt pay data'!AY285</f>
        <v>0.13768115942028983</v>
      </c>
      <c r="BA100" s="1">
        <f>'2. WB and IMF ext debt pay data'!AZ285</f>
        <v>0.16546762589928055</v>
      </c>
      <c r="BB100" s="1">
        <f>'2. WB and IMF ext debt pay data'!BA285</f>
        <v>0.15602836879432624</v>
      </c>
      <c r="BC100" s="1"/>
      <c r="BD100" s="1"/>
      <c r="BE100" s="1"/>
      <c r="BF100" s="1"/>
      <c r="BG100" s="1"/>
      <c r="BH100" s="1">
        <f t="shared" si="14"/>
        <v>0.14461897735333645</v>
      </c>
      <c r="BI100" s="1">
        <f t="shared" si="13"/>
        <v>0.15531058608234763</v>
      </c>
      <c r="BJ100" s="1">
        <f t="shared" si="15"/>
        <v>0.19163137173781852</v>
      </c>
    </row>
    <row r="101" spans="1:62" x14ac:dyDescent="0.25">
      <c r="A101" t="s">
        <v>169</v>
      </c>
      <c r="B101" t="s">
        <v>248</v>
      </c>
      <c r="D101" s="1">
        <f>'2. WB and IMF ext debt pay data'!C288</f>
        <v>0.42675460879148086</v>
      </c>
      <c r="E101" s="1">
        <f>'2. WB and IMF ext debt pay data'!D288</f>
        <v>0.41244942907205506</v>
      </c>
      <c r="F101" s="1">
        <f>'2. WB and IMF ext debt pay data'!E288</f>
        <v>0.3363148648542808</v>
      </c>
      <c r="G101" s="1">
        <f>'2. WB and IMF ext debt pay data'!F288</f>
        <v>0.24423341592005512</v>
      </c>
      <c r="H101" s="1">
        <f>'2. WB and IMF ext debt pay data'!G288</f>
        <v>0.21773338365394504</v>
      </c>
      <c r="I101" s="1">
        <f>'2. WB and IMF ext debt pay data'!H288</f>
        <v>0.24475334345836053</v>
      </c>
      <c r="J101" s="1">
        <f>'2. WB and IMF ext debt pay data'!I288</f>
        <v>0.11326128463610792</v>
      </c>
      <c r="K101" s="1">
        <f>'2. WB and IMF ext debt pay data'!J288</f>
        <v>4.4513646625560808E-2</v>
      </c>
      <c r="L101" s="1">
        <f>'2. WB and IMF ext debt pay data'!K288</f>
        <v>3.4811872551397893E-2</v>
      </c>
      <c r="M101" s="1">
        <f>'2. WB and IMF ext debt pay data'!L288</f>
        <v>3.7712123749969288E-2</v>
      </c>
      <c r="N101" s="1">
        <f>'2. WB and IMF ext debt pay data'!M288</f>
        <v>5.5828837481465797E-2</v>
      </c>
      <c r="O101" s="1">
        <f>'2. WB and IMF ext debt pay data'!N288</f>
        <v>0.14405389097622692</v>
      </c>
      <c r="P101" s="1">
        <f>'2. WB and IMF ext debt pay data'!O288</f>
        <v>0.11947466257738078</v>
      </c>
      <c r="Q101" s="1">
        <f>'2. WB and IMF ext debt pay data'!P288</f>
        <v>0.38083844448004661</v>
      </c>
      <c r="R101" s="1">
        <f>'2. WB and IMF ext debt pay data'!Q288</f>
        <v>0.11461740328513589</v>
      </c>
      <c r="S101" s="1">
        <f>'2. WB and IMF ext debt pay data'!R288</f>
        <v>9.3141803182172037E-2</v>
      </c>
      <c r="T101" s="1">
        <f>'2. WB and IMF ext debt pay data'!S288</f>
        <v>0.22838121140380438</v>
      </c>
      <c r="U101" s="1">
        <f>'2. WB and IMF ext debt pay data'!T288</f>
        <v>0.26258353037437143</v>
      </c>
      <c r="V101" s="1">
        <f>'2. WB and IMF ext debt pay data'!U288</f>
        <v>0.16157313144960866</v>
      </c>
      <c r="W101" s="1">
        <f>'2. WB and IMF ext debt pay data'!V288</f>
        <v>0.22465877718138713</v>
      </c>
      <c r="X101" s="1">
        <f>'2. WB and IMF ext debt pay data'!W288</f>
        <v>0.22963883950417027</v>
      </c>
      <c r="Y101" s="1">
        <f>'2. WB and IMF ext debt pay data'!X288</f>
        <v>0.20163323453933257</v>
      </c>
      <c r="Z101" s="1">
        <f>'2. WB and IMF ext debt pay data'!Y288</f>
        <v>0.33371725983238387</v>
      </c>
      <c r="AA101" s="1">
        <f>'2. WB and IMF ext debt pay data'!Z288</f>
        <v>0.21583169285699449</v>
      </c>
      <c r="AB101" s="1">
        <f>'2. WB and IMF ext debt pay data'!AA288</f>
        <v>0.20354861644536382</v>
      </c>
      <c r="AC101" s="1">
        <f>'2. WB and IMF ext debt pay data'!AB288</f>
        <v>0.30305744556731806</v>
      </c>
      <c r="AD101" s="1">
        <f>'2. WB and IMF ext debt pay data'!AC288</f>
        <v>0.13950370852131475</v>
      </c>
      <c r="AE101" s="1">
        <f>'2. WB and IMF ext debt pay data'!AD288</f>
        <v>0.33023150773523696</v>
      </c>
      <c r="AF101" s="1">
        <f>'2. WB and IMF ext debt pay data'!AE288</f>
        <v>0.14059280575643057</v>
      </c>
      <c r="AG101" s="1">
        <f>'2. WB and IMF ext debt pay data'!AF288</f>
        <v>0.12022100051707001</v>
      </c>
      <c r="AH101" s="1">
        <f>'2. WB and IMF ext debt pay data'!AG288</f>
        <v>0.14646580073913629</v>
      </c>
      <c r="AI101" s="1">
        <f>'2. WB and IMF ext debt pay data'!AH288</f>
        <v>5.0810216027172644E-2</v>
      </c>
      <c r="AJ101" s="1">
        <f>'2. WB and IMF ext debt pay data'!AI288</f>
        <v>5.3670946558366496E-2</v>
      </c>
      <c r="AK101" s="1">
        <f>'2. WB and IMF ext debt pay data'!AJ288</f>
        <v>8.4266612047877817E-2</v>
      </c>
      <c r="AL101" s="1">
        <f>'2. WB and IMF ext debt pay data'!AK288</f>
        <v>4.1623345698722086E-2</v>
      </c>
      <c r="AM101" s="1">
        <f>'2. WB and IMF ext debt pay data'!AL288</f>
        <v>4.4248424940340411E-2</v>
      </c>
      <c r="AN101" s="1">
        <f>'2. WB and IMF ext debt pay data'!AM288</f>
        <v>5.1508493768741982E-2</v>
      </c>
      <c r="AO101" s="1">
        <f>'2. WB and IMF ext debt pay data'!AN288</f>
        <v>0.12114282414712804</v>
      </c>
      <c r="AP101" s="1">
        <f>'2. WB and IMF ext debt pay data'!AO288</f>
        <v>5.1981764615828305E-2</v>
      </c>
      <c r="AQ101" s="1">
        <f>'2. WB and IMF ext debt pay data'!AP288</f>
        <v>5.2490663431971923E-2</v>
      </c>
      <c r="AR101" s="1">
        <f>'2. WB and IMF ext debt pay data'!AQ288</f>
        <v>4.0673203792500501E-2</v>
      </c>
      <c r="AS101" s="1">
        <f>'2. WB and IMF ext debt pay data'!AR288</f>
        <v>3.4408011683452144E-2</v>
      </c>
      <c r="AT101" s="1">
        <f>'2. WB and IMF ext debt pay data'!AS288</f>
        <v>4.7882826746605822E-2</v>
      </c>
      <c r="AU101" s="1">
        <f>'2. WB and IMF ext debt pay data'!AT288</f>
        <v>9.586394253412274E-2</v>
      </c>
      <c r="AV101" s="1">
        <f>'2. WB and IMF ext debt pay data'!AU288</f>
        <v>8.7565208512676795E-2</v>
      </c>
      <c r="AW101" s="1">
        <f>'2. WB and IMF ext debt pay data'!AV288</f>
        <v>7.3298429319371722E-2</v>
      </c>
      <c r="AX101" s="1">
        <f>'2. WB and IMF ext debt pay data'!AW288</f>
        <v>6.1855670103092786E-2</v>
      </c>
      <c r="AY101" s="1">
        <f>'2. WB and IMF ext debt pay data'!AX288</f>
        <v>8.2901554404145081E-2</v>
      </c>
      <c r="AZ101" s="1">
        <f>'2. WB and IMF ext debt pay data'!AY288</f>
        <v>7.2538860103626937E-2</v>
      </c>
      <c r="BA101" s="1">
        <f>'2. WB and IMF ext debt pay data'!AZ288</f>
        <v>7.2538860103626937E-2</v>
      </c>
      <c r="BB101" s="1">
        <f>'2. WB and IMF ext debt pay data'!BA288</f>
        <v>9.3264248704663211E-2</v>
      </c>
      <c r="BC101" s="1"/>
      <c r="BD101" s="1"/>
      <c r="BE101" s="1"/>
      <c r="BF101" s="1"/>
      <c r="BG101" s="1"/>
      <c r="BH101" s="1">
        <f t="shared" si="14"/>
        <v>6.1740326574385947E-2</v>
      </c>
      <c r="BI101" s="1">
        <f t="shared" si="13"/>
        <v>6.3281937098121618E-2</v>
      </c>
      <c r="BJ101" s="1">
        <f t="shared" si="15"/>
        <v>7.6405215584821592E-2</v>
      </c>
    </row>
    <row r="102" spans="1:62" x14ac:dyDescent="0.25">
      <c r="A102" t="s">
        <v>170</v>
      </c>
      <c r="B102" t="s">
        <v>249</v>
      </c>
      <c r="D102" s="1">
        <f>'2. WB and IMF ext debt pay data'!C291</f>
        <v>0.11733560890578838</v>
      </c>
      <c r="E102" s="1">
        <f>'2. WB and IMF ext debt pay data'!D291</f>
        <v>0.1333162148575481</v>
      </c>
      <c r="F102" s="1">
        <f>'2. WB and IMF ext debt pay data'!E291</f>
        <v>0.15700961012542905</v>
      </c>
      <c r="G102" s="1">
        <f>'2. WB and IMF ext debt pay data'!F291</f>
        <v>0.21081150875205298</v>
      </c>
      <c r="H102" s="1">
        <f>'2. WB and IMF ext debt pay data'!G291</f>
        <v>0.22794907295346098</v>
      </c>
      <c r="I102" s="1">
        <f>'2. WB and IMF ext debt pay data'!H291</f>
        <v>0.23742028406040216</v>
      </c>
      <c r="J102" s="1">
        <f>'2. WB and IMF ext debt pay data'!I291</f>
        <v>0.36564280240655556</v>
      </c>
      <c r="K102" s="1">
        <f>'2. WB and IMF ext debt pay data'!J291</f>
        <v>0.4058116717342144</v>
      </c>
      <c r="L102" s="1">
        <f>'2. WB and IMF ext debt pay data'!K291</f>
        <v>0.36456396235470456</v>
      </c>
      <c r="M102" s="1">
        <f>'2. WB and IMF ext debt pay data'!L291</f>
        <v>0.36515829760765567</v>
      </c>
      <c r="N102" s="1">
        <f>'2. WB and IMF ext debt pay data'!M291</f>
        <v>0.38257741936522638</v>
      </c>
      <c r="O102" s="1">
        <f>'2. WB and IMF ext debt pay data'!N291</f>
        <v>0.34189421660138142</v>
      </c>
      <c r="P102" s="1">
        <f>'2. WB and IMF ext debt pay data'!O291</f>
        <v>0.37057800510936173</v>
      </c>
      <c r="Q102" s="1">
        <f>'2. WB and IMF ext debt pay data'!P291</f>
        <v>0.38857574236249837</v>
      </c>
      <c r="R102" s="1">
        <f>'2. WB and IMF ext debt pay data'!Q291</f>
        <v>0.28183708864312546</v>
      </c>
      <c r="S102" s="1">
        <f>'2. WB and IMF ext debt pay data'!R291</f>
        <v>0.29159687033008641</v>
      </c>
      <c r="T102" s="1">
        <f>'2. WB and IMF ext debt pay data'!S291</f>
        <v>0.22891210758305738</v>
      </c>
      <c r="U102" s="1">
        <f>'2. WB and IMF ext debt pay data'!T291</f>
        <v>0.18110766279225959</v>
      </c>
      <c r="V102" s="1">
        <f>'2. WB and IMF ext debt pay data'!U291</f>
        <v>0.26311667505374869</v>
      </c>
      <c r="W102" s="1">
        <f>'2. WB and IMF ext debt pay data'!V291</f>
        <v>0.27735356958643759</v>
      </c>
      <c r="X102" s="1">
        <f>'2. WB and IMF ext debt pay data'!W291</f>
        <v>0.30706919462649485</v>
      </c>
      <c r="Y102" s="1">
        <f>'2. WB and IMF ext debt pay data'!X291</f>
        <v>0.4030865988272157</v>
      </c>
      <c r="Z102" s="1">
        <f>'2. WB and IMF ext debt pay data'!Y291</f>
        <v>0.421444125738204</v>
      </c>
      <c r="AA102" s="1">
        <f>'2. WB and IMF ext debt pay data'!Z291</f>
        <v>0.42640716261211342</v>
      </c>
      <c r="AB102" s="1">
        <f>'2. WB and IMF ext debt pay data'!AA291</f>
        <v>0.46696272632578495</v>
      </c>
      <c r="AC102" s="1">
        <f>'2. WB and IMF ext debt pay data'!AB291</f>
        <v>0.33201196761741719</v>
      </c>
      <c r="AD102" s="1">
        <f>'2. WB and IMF ext debt pay data'!AC291</f>
        <v>0.38232072837489967</v>
      </c>
      <c r="AE102" s="1">
        <f>'2. WB and IMF ext debt pay data'!AD291</f>
        <v>0.182129534063142</v>
      </c>
      <c r="AF102" s="1">
        <f>'2. WB and IMF ext debt pay data'!AE291</f>
        <v>0.19932512455911344</v>
      </c>
      <c r="AG102" s="1">
        <f>'2. WB and IMF ext debt pay data'!AF291</f>
        <v>0.22808798666925284</v>
      </c>
      <c r="AH102" s="1">
        <f>'2. WB and IMF ext debt pay data'!AG291</f>
        <v>0.29206005894288567</v>
      </c>
      <c r="AI102" s="1">
        <f>'2. WB and IMF ext debt pay data'!AH291</f>
        <v>0.19627316232740827</v>
      </c>
      <c r="AJ102" s="1">
        <f>'2. WB and IMF ext debt pay data'!AI291</f>
        <v>0.11961399403579062</v>
      </c>
      <c r="AK102" s="1">
        <f>'2. WB and IMF ext debt pay data'!AJ291</f>
        <v>0.10868455863814597</v>
      </c>
      <c r="AL102" s="1">
        <f>'2. WB and IMF ext debt pay data'!AK291</f>
        <v>9.5403117231745618E-2</v>
      </c>
      <c r="AM102" s="1">
        <f>'2. WB and IMF ext debt pay data'!AL291</f>
        <v>0.10164145961938856</v>
      </c>
      <c r="AN102" s="1">
        <f>'2. WB and IMF ext debt pay data'!AM291</f>
        <v>0.11187532260690329</v>
      </c>
      <c r="AO102" s="1">
        <f>'2. WB and IMF ext debt pay data'!AN291</f>
        <v>8.5694875541686505E-2</v>
      </c>
      <c r="AP102" s="1">
        <f>'2. WB and IMF ext debt pay data'!AO291</f>
        <v>6.9495948014708778E-2</v>
      </c>
      <c r="AQ102" s="1">
        <f>'2. WB and IMF ext debt pay data'!AP291</f>
        <v>8.5832027598703592E-2</v>
      </c>
      <c r="AR102" s="1">
        <f>'2. WB and IMF ext debt pay data'!AQ291</f>
        <v>7.6730401347572072E-2</v>
      </c>
      <c r="AS102" s="1">
        <f>'2. WB and IMF ext debt pay data'!AR291</f>
        <v>9.3905402357233783E-2</v>
      </c>
      <c r="AT102" s="1">
        <f>'2. WB and IMF ext debt pay data'!AS291</f>
        <v>6.7296984885951969E-2</v>
      </c>
      <c r="AU102" s="1">
        <f>'2. WB and IMF ext debt pay data'!AT291</f>
        <v>7.0774843132285298E-2</v>
      </c>
      <c r="AV102" s="1">
        <f>'2. WB and IMF ext debt pay data'!AU291</f>
        <v>0.1004792744388039</v>
      </c>
      <c r="AW102" s="1">
        <f>'2. WB and IMF ext debt pay data'!AV291</f>
        <v>7.8048780487804878E-2</v>
      </c>
      <c r="AX102" s="1">
        <f>'2. WB and IMF ext debt pay data'!AW291</f>
        <v>6.829268292682926E-2</v>
      </c>
      <c r="AY102" s="1">
        <f>'2. WB and IMF ext debt pay data'!AX291</f>
        <v>7.3170731707317069E-2</v>
      </c>
      <c r="AZ102" s="1">
        <f>'2. WB and IMF ext debt pay data'!AY291</f>
        <v>7.8048780487804878E-2</v>
      </c>
      <c r="BA102" s="1">
        <f>'2. WB and IMF ext debt pay data'!AZ291</f>
        <v>8.2926829268292687E-2</v>
      </c>
      <c r="BB102" s="1">
        <f>'2. WB and IMF ext debt pay data'!BA291</f>
        <v>8.7804878048780496E-2</v>
      </c>
      <c r="BC102" s="1"/>
      <c r="BD102" s="1"/>
      <c r="BE102" s="1"/>
      <c r="BF102" s="1"/>
      <c r="BG102" s="1"/>
      <c r="BH102" s="1">
        <f t="shared" si="14"/>
        <v>8.1866816321193636E-2</v>
      </c>
      <c r="BI102" s="1">
        <f t="shared" si="13"/>
        <v>8.1205947774941986E-2</v>
      </c>
      <c r="BJ102" s="1">
        <f t="shared" si="15"/>
        <v>7.9997867390188784E-2</v>
      </c>
    </row>
    <row r="103" spans="1:62" x14ac:dyDescent="0.25">
      <c r="A103" t="s">
        <v>172</v>
      </c>
      <c r="B103" t="s">
        <v>247</v>
      </c>
      <c r="D103" s="1">
        <f>'2. WB and IMF ext debt pay data'!C294</f>
        <v>1.9243843715114981E-2</v>
      </c>
      <c r="E103" s="1">
        <f>'2. WB and IMF ext debt pay data'!D294</f>
        <v>1.7342230481809242E-2</v>
      </c>
      <c r="F103" s="1">
        <f>'2. WB and IMF ext debt pay data'!E294</f>
        <v>1.7081355825958704E-2</v>
      </c>
      <c r="G103" s="1">
        <f>'2. WB and IMF ext debt pay data'!F294</f>
        <v>2.586269082125604E-2</v>
      </c>
      <c r="H103" s="1">
        <f>'2. WB and IMF ext debt pay data'!G294</f>
        <v>3.5422146587430217E-2</v>
      </c>
      <c r="I103" s="1">
        <f>'2. WB and IMF ext debt pay data'!H294</f>
        <v>4.6090289525541915E-2</v>
      </c>
      <c r="J103" s="1">
        <f>'2. WB and IMF ext debt pay data'!I294</f>
        <v>4.8258006693440429E-2</v>
      </c>
      <c r="K103" s="1">
        <f>'2. WB and IMF ext debt pay data'!J294</f>
        <v>5.1691663893911992E-2</v>
      </c>
      <c r="L103" s="1">
        <f>'2. WB and IMF ext debt pay data'!K294</f>
        <v>4.4828832488453305E-2</v>
      </c>
      <c r="M103" s="1">
        <f>'2. WB and IMF ext debt pay data'!L294</f>
        <v>5.2191284789644021E-2</v>
      </c>
      <c r="N103" s="1">
        <f>'2. WB and IMF ext debt pay data'!M294</f>
        <v>3.5689071315730084E-2</v>
      </c>
      <c r="O103" s="1">
        <f>'2. WB and IMF ext debt pay data'!N294</f>
        <v>5.4407406149609913E-2</v>
      </c>
      <c r="P103" s="1">
        <f>'2. WB and IMF ext debt pay data'!O294</f>
        <v>4.5859481342640299E-2</v>
      </c>
      <c r="Q103" s="1">
        <f>'2. WB and IMF ext debt pay data'!P294</f>
        <v>5.082641194339034E-2</v>
      </c>
      <c r="R103" s="1">
        <f>'2. WB and IMF ext debt pay data'!Q294</f>
        <v>6.115501872194179E-2</v>
      </c>
      <c r="S103" s="1">
        <f>'2. WB and IMF ext debt pay data'!R294</f>
        <v>8.4200755479141243E-2</v>
      </c>
      <c r="T103" s="1">
        <f>'2. WB and IMF ext debt pay data'!S294</f>
        <v>7.3999014184505829E-2</v>
      </c>
      <c r="U103" s="1">
        <f>'2. WB and IMF ext debt pay data'!T294</f>
        <v>6.5131743018060337E-2</v>
      </c>
      <c r="V103" s="1">
        <f>'2. WB and IMF ext debt pay data'!U294</f>
        <v>5.9180648727387049E-2</v>
      </c>
      <c r="W103" s="1">
        <f>'2. WB and IMF ext debt pay data'!V294</f>
        <v>8.0538405521725295E-2</v>
      </c>
      <c r="X103" s="1">
        <f>'2. WB and IMF ext debt pay data'!W294</f>
        <v>9.4564964789214015E-2</v>
      </c>
      <c r="Y103" s="1">
        <f>'2. WB and IMF ext debt pay data'!X294</f>
        <v>5.8236962947013117E-2</v>
      </c>
      <c r="Z103" s="1">
        <f>'2. WB and IMF ext debt pay data'!Y294</f>
        <v>5.1274251410167407E-2</v>
      </c>
      <c r="AA103" s="1">
        <f>'2. WB and IMF ext debt pay data'!Z294</f>
        <v>5.9877462162816773E-2</v>
      </c>
      <c r="AB103" s="1">
        <f>'2. WB and IMF ext debt pay data'!AA294</f>
        <v>5.5339531611739434E-2</v>
      </c>
      <c r="AC103" s="1">
        <f>'2. WB and IMF ext debt pay data'!AB294</f>
        <v>4.515369936504593E-2</v>
      </c>
      <c r="AD103" s="1">
        <f>'2. WB and IMF ext debt pay data'!AC294</f>
        <v>3.8861499648272547E-2</v>
      </c>
      <c r="AE103" s="1">
        <f>'2. WB and IMF ext debt pay data'!AD294</f>
        <v>2.7592193645893933E-2</v>
      </c>
      <c r="AF103" s="1">
        <f>'2. WB and IMF ext debt pay data'!AE294</f>
        <v>1.1905179053413659E-2</v>
      </c>
      <c r="AG103" s="1">
        <f>'2. WB and IMF ext debt pay data'!AF294</f>
        <v>8.8721260834639E-3</v>
      </c>
      <c r="AH103" s="1">
        <f>'2. WB and IMF ext debt pay data'!AG294</f>
        <v>1.0137624417720592E-2</v>
      </c>
      <c r="AI103" s="1">
        <f>'2. WB and IMF ext debt pay data'!AH294</f>
        <v>1.162348757233668E-2</v>
      </c>
      <c r="AJ103" s="1">
        <f>'2. WB and IMF ext debt pay data'!AI294</f>
        <v>1.2783475769083993E-2</v>
      </c>
      <c r="AK103" s="1">
        <f>'2. WB and IMF ext debt pay data'!AJ294</f>
        <v>2.0157217099694265E-2</v>
      </c>
      <c r="AL103" s="1">
        <f>'2. WB and IMF ext debt pay data'!AK294</f>
        <v>2.8696456327162338E-2</v>
      </c>
      <c r="AM103" s="1">
        <f>'2. WB and IMF ext debt pay data'!AL294</f>
        <v>2.9004398115983248E-2</v>
      </c>
      <c r="AN103" s="1">
        <f>'2. WB and IMF ext debt pay data'!AM294</f>
        <v>3.3615592697047836E-2</v>
      </c>
      <c r="AO103" s="1">
        <f>'2. WB and IMF ext debt pay data'!AN294</f>
        <v>3.589344398673968E-2</v>
      </c>
      <c r="AP103" s="1">
        <f>'2. WB and IMF ext debt pay data'!AO294</f>
        <v>3.5543158929302598E-2</v>
      </c>
      <c r="AQ103" s="1">
        <f>'2. WB and IMF ext debt pay data'!AP294</f>
        <v>3.7089115242396206E-2</v>
      </c>
      <c r="AR103" s="1">
        <f>'2. WB and IMF ext debt pay data'!AQ294</f>
        <v>5.8176543709961365E-2</v>
      </c>
      <c r="AS103" s="1">
        <f>'2. WB and IMF ext debt pay data'!AR294</f>
        <v>0.18550821613199411</v>
      </c>
      <c r="AT103" s="1">
        <f>'2. WB and IMF ext debt pay data'!AS294</f>
        <v>6.3574827474183332E-2</v>
      </c>
      <c r="AU103" s="1">
        <f>'2. WB and IMF ext debt pay data'!AT294</f>
        <v>0.1141989475675714</v>
      </c>
      <c r="AV103" s="1">
        <f>'2. WB and IMF ext debt pay data'!AU294</f>
        <v>9.2379545002558267E-2</v>
      </c>
      <c r="AW103" s="1">
        <f>'2. WB and IMF ext debt pay data'!AV294</f>
        <v>0.14699999999999999</v>
      </c>
      <c r="AX103" s="1">
        <f>'2. WB and IMF ext debt pay data'!AW294</f>
        <v>0.13</v>
      </c>
      <c r="AY103" s="1">
        <f>'2. WB and IMF ext debt pay data'!AX294</f>
        <v>0.14000000000000001</v>
      </c>
      <c r="AZ103" s="1">
        <f>'2. WB and IMF ext debt pay data'!AY294</f>
        <v>0.152</v>
      </c>
      <c r="BA103" s="1">
        <f>'2. WB and IMF ext debt pay data'!AZ294</f>
        <v>0.154</v>
      </c>
      <c r="BB103" s="1">
        <f>'2. WB and IMF ext debt pay data'!BA294</f>
        <v>0.14599999999999999</v>
      </c>
      <c r="BC103" s="1"/>
      <c r="BD103" s="1"/>
      <c r="BE103" s="1"/>
      <c r="BF103" s="1"/>
      <c r="BG103" s="1"/>
      <c r="BH103" s="1">
        <f t="shared" si="14"/>
        <v>9.9703885018380678E-2</v>
      </c>
      <c r="BI103" s="1">
        <f t="shared" si="13"/>
        <v>0.11013967998104475</v>
      </c>
      <c r="BJ103" s="1">
        <f t="shared" si="15"/>
        <v>0.12734488625063956</v>
      </c>
    </row>
    <row r="104" spans="1:62" x14ac:dyDescent="0.25">
      <c r="A104" t="s">
        <v>173</v>
      </c>
      <c r="B104" t="s">
        <v>248</v>
      </c>
      <c r="C104" t="s">
        <v>244</v>
      </c>
      <c r="D104" s="1">
        <f>'2. WB and IMF ext debt pay data'!C297</f>
        <v>0.11610939632545932</v>
      </c>
      <c r="E104" s="1">
        <f>'2. WB and IMF ext debt pay data'!D297</f>
        <v>0.10990070728291318</v>
      </c>
      <c r="F104" s="1">
        <f>'2. WB and IMF ext debt pay data'!E297</f>
        <v>9.0979353369763205E-2</v>
      </c>
      <c r="G104" s="1">
        <f>'2. WB and IMF ext debt pay data'!F297</f>
        <v>0.12839136922320551</v>
      </c>
      <c r="H104" s="1">
        <f>'2. WB and IMF ext debt pay data'!G297</f>
        <v>0.14324598598598601</v>
      </c>
      <c r="I104" s="1">
        <f>'2. WB and IMF ext debt pay data'!H297</f>
        <v>0.19854494234800837</v>
      </c>
      <c r="J104" s="1">
        <f>'2. WB and IMF ext debt pay data'!I297</f>
        <v>0.20113643849206347</v>
      </c>
      <c r="K104" s="1">
        <f>'2. WB and IMF ext debt pay data'!J297</f>
        <v>0.17459260752688172</v>
      </c>
      <c r="L104" s="1">
        <f>'2. WB and IMF ext debt pay data'!K297</f>
        <v>0.17102088969404189</v>
      </c>
      <c r="M104" s="1">
        <f>'2. WB and IMF ext debt pay data'!L297</f>
        <v>0.13209520291568166</v>
      </c>
      <c r="N104" s="1">
        <f>'2. WB and IMF ext debt pay data'!M297</f>
        <v>8.3061906288156309E-2</v>
      </c>
      <c r="O104" s="1">
        <f>'2. WB and IMF ext debt pay data'!N297</f>
        <v>7.5339894255050513E-2</v>
      </c>
      <c r="P104" s="1">
        <f>'2. WB and IMF ext debt pay data'!O297</f>
        <v>7.4161500498590036E-2</v>
      </c>
      <c r="Q104" s="1">
        <f>'2. WB and IMF ext debt pay data'!P297</f>
        <v>5.6522240846855677E-2</v>
      </c>
      <c r="R104" s="1">
        <f>'2. WB and IMF ext debt pay data'!Q297</f>
        <v>7.2301709346369272E-2</v>
      </c>
      <c r="S104" s="1">
        <f>'2. WB and IMF ext debt pay data'!R297</f>
        <v>5.1588981246245107E-2</v>
      </c>
      <c r="T104" s="1">
        <f>'2. WB and IMF ext debt pay data'!S297</f>
        <v>4.4981457836383222E-2</v>
      </c>
      <c r="U104" s="1">
        <f>'2. WB and IMF ext debt pay data'!T297</f>
        <v>5.0284281121226418E-2</v>
      </c>
      <c r="V104" s="1">
        <f>'2. WB and IMF ext debt pay data'!U297</f>
        <v>4.8478770758874239E-2</v>
      </c>
      <c r="W104" s="1">
        <f>'2. WB and IMF ext debt pay data'!V297</f>
        <v>5.2895862164437313E-2</v>
      </c>
      <c r="X104" s="1">
        <f>'2. WB and IMF ext debt pay data'!W297</f>
        <v>6.8672119779049023E-2</v>
      </c>
      <c r="Y104" s="1">
        <f>'2. WB and IMF ext debt pay data'!X297</f>
        <v>6.2059196020672738E-2</v>
      </c>
      <c r="Z104" s="1">
        <f>'2. WB and IMF ext debt pay data'!Y297</f>
        <v>5.7012101829205741E-2</v>
      </c>
      <c r="AA104" s="1">
        <f>'2. WB and IMF ext debt pay data'!Z297</f>
        <v>5.6209767285720566E-2</v>
      </c>
      <c r="AB104" s="1">
        <f>'2. WB and IMF ext debt pay data'!AA297</f>
        <v>5.5025074701132458E-2</v>
      </c>
      <c r="AC104" s="1">
        <f>'2. WB and IMF ext debt pay data'!AB297</f>
        <v>3.8840647740445433E-2</v>
      </c>
      <c r="AD104" s="1">
        <f>'2. WB and IMF ext debt pay data'!AC297</f>
        <v>4.9989277766394606E-2</v>
      </c>
      <c r="AE104" s="1">
        <f>'2. WB and IMF ext debt pay data'!AD297</f>
        <v>3.8849147926969758E-2</v>
      </c>
      <c r="AF104" s="1">
        <f>'2. WB and IMF ext debt pay data'!AE297</f>
        <v>4.3123888478085792E-2</v>
      </c>
      <c r="AG104" s="1">
        <f>'2. WB and IMF ext debt pay data'!AF297</f>
        <v>4.8386190388359729E-2</v>
      </c>
      <c r="AH104" s="1">
        <f>'2. WB and IMF ext debt pay data'!AG297</f>
        <v>6.5345488260149465E-2</v>
      </c>
      <c r="AI104" s="1">
        <f>'2. WB and IMF ext debt pay data'!AH297</f>
        <v>5.629349646542714E-2</v>
      </c>
      <c r="AJ104" s="1">
        <f>'2. WB and IMF ext debt pay data'!AI297</f>
        <v>6.5937456066101199E-2</v>
      </c>
      <c r="AK104" s="1">
        <f>'2. WB and IMF ext debt pay data'!AJ297</f>
        <v>6.924219908287918E-2</v>
      </c>
      <c r="AL104" s="1">
        <f>'2. WB and IMF ext debt pay data'!AK297</f>
        <v>7.9814912049033182E-2</v>
      </c>
      <c r="AM104" s="1">
        <f>'2. WB and IMF ext debt pay data'!AL297</f>
        <v>9.5238137132519371E-2</v>
      </c>
      <c r="AN104" s="1">
        <f>'2. WB and IMF ext debt pay data'!AM297</f>
        <v>0.10079623038360347</v>
      </c>
      <c r="AO104" s="1">
        <f>'2. WB and IMF ext debt pay data'!AN297</f>
        <v>0.10020416880522992</v>
      </c>
      <c r="AP104" s="1">
        <f>'2. WB and IMF ext debt pay data'!AO297</f>
        <v>0.11542937332258565</v>
      </c>
      <c r="AQ104" s="1">
        <f>'2. WB and IMF ext debt pay data'!AP297</f>
        <v>9.9867227385543142E-2</v>
      </c>
      <c r="AR104" s="1">
        <f>'2. WB and IMF ext debt pay data'!AQ297</f>
        <v>7.5445536479890385E-2</v>
      </c>
      <c r="AS104" s="1">
        <f>'2. WB and IMF ext debt pay data'!AR297</f>
        <v>5.0632016350455243E-2</v>
      </c>
      <c r="AT104" s="1">
        <f>'2. WB and IMF ext debt pay data'!AS297</f>
        <v>0.11227599534265446</v>
      </c>
      <c r="AU104" s="1">
        <f>'2. WB and IMF ext debt pay data'!AT297</f>
        <v>0.11271778991837599</v>
      </c>
      <c r="AV104" s="1">
        <f>'2. WB and IMF ext debt pay data'!AU297</f>
        <v>8.4969037796140595E-2</v>
      </c>
      <c r="AW104" s="1">
        <f>'2. WB and IMF ext debt pay data'!AV297</f>
        <v>9.6000000000000002E-2</v>
      </c>
      <c r="AX104" s="1">
        <f>'2. WB and IMF ext debt pay data'!AW297</f>
        <v>8.6999999999999994E-2</v>
      </c>
      <c r="AY104" s="1">
        <f>'2. WB and IMF ext debt pay data'!AX297</f>
        <v>8.4000000000000005E-2</v>
      </c>
      <c r="AZ104" s="1">
        <f>'2. WB and IMF ext debt pay data'!AY297</f>
        <v>7.2000000000000008E-2</v>
      </c>
      <c r="BA104" s="1">
        <f>'2. WB and IMF ext debt pay data'!AZ297</f>
        <v>6.6000000000000003E-2</v>
      </c>
      <c r="BB104" s="1">
        <f>'2. WB and IMF ext debt pay data'!BA297</f>
        <v>5.5E-2</v>
      </c>
      <c r="BC104" s="1"/>
      <c r="BD104" s="1"/>
      <c r="BE104" s="1"/>
      <c r="BF104" s="1"/>
      <c r="BG104" s="1"/>
      <c r="BH104" s="1">
        <f t="shared" si="14"/>
        <v>9.0272514753294258E-2</v>
      </c>
      <c r="BI104" s="1">
        <f t="shared" si="13"/>
        <v>8.8673395981252776E-2</v>
      </c>
      <c r="BJ104" s="1">
        <f t="shared" si="15"/>
        <v>8.7992259449035146E-2</v>
      </c>
    </row>
    <row r="105" spans="1:62" x14ac:dyDescent="0.25">
      <c r="A105" t="s">
        <v>175</v>
      </c>
      <c r="B105" t="s">
        <v>249</v>
      </c>
      <c r="C105" t="s">
        <v>244</v>
      </c>
      <c r="D105" s="1">
        <f>'2. WB and IMF ext debt pay data'!C300</f>
        <v>4.4310351966873704E-2</v>
      </c>
      <c r="E105" s="1">
        <f>'2. WB and IMF ext debt pay data'!D300</f>
        <v>4.5824659863945578E-2</v>
      </c>
      <c r="F105" s="1">
        <f>'2. WB and IMF ext debt pay data'!E300</f>
        <v>7.1428557319223984E-2</v>
      </c>
      <c r="G105" s="1">
        <f>'2. WB and IMF ext debt pay data'!F300</f>
        <v>9.5364522556390968E-2</v>
      </c>
      <c r="H105" s="1">
        <f>'2. WB and IMF ext debt pay data'!G300</f>
        <v>0.11034738517179025</v>
      </c>
      <c r="I105" s="1">
        <f>'2. WB and IMF ext debt pay data'!H300</f>
        <v>9.630231669535283E-2</v>
      </c>
      <c r="J105" s="1">
        <f>'2. WB and IMF ext debt pay data'!I300</f>
        <v>3.2752940170940166E-2</v>
      </c>
      <c r="K105" s="1">
        <f>'2. WB and IMF ext debt pay data'!J300</f>
        <v>7.4146065934065933E-2</v>
      </c>
      <c r="L105" s="1">
        <f>'2. WB and IMF ext debt pay data'!K300</f>
        <v>6.1555597142857139E-2</v>
      </c>
      <c r="M105" s="1">
        <f>'2. WB and IMF ext debt pay data'!L300</f>
        <v>0.14917563924963925</v>
      </c>
      <c r="N105" s="1">
        <f>'2. WB and IMF ext debt pay data'!M300</f>
        <v>5.5645357142857156E-2</v>
      </c>
      <c r="O105" s="1">
        <f>'2. WB and IMF ext debt pay data'!N300</f>
        <v>4.0941904761904763E-2</v>
      </c>
      <c r="P105" s="1">
        <f>'2. WB and IMF ext debt pay data'!O300</f>
        <v>6.3974357142857138E-2</v>
      </c>
      <c r="Q105" s="1">
        <f>'2. WB and IMF ext debt pay data'!P300</f>
        <v>4.2149817772778403E-2</v>
      </c>
      <c r="R105" s="1">
        <f>'2. WB and IMF ext debt pay data'!Q300</f>
        <v>5.4185757575757575E-2</v>
      </c>
      <c r="S105" s="1">
        <f>'2. WB and IMF ext debt pay data'!R300</f>
        <v>5.5026021978021991E-2</v>
      </c>
      <c r="T105" s="1">
        <f>'2. WB and IMF ext debt pay data'!S300</f>
        <v>6.2028848739495802E-2</v>
      </c>
      <c r="U105" s="1">
        <f>'2. WB and IMF ext debt pay data'!T300</f>
        <v>0.10455877112135178</v>
      </c>
      <c r="V105" s="1">
        <f>'2. WB and IMF ext debt pay data'!U300</f>
        <v>0.13733896673189827</v>
      </c>
      <c r="W105" s="1">
        <f>'2. WB and IMF ext debt pay data'!V300</f>
        <v>0.15134622710622714</v>
      </c>
      <c r="X105" s="1">
        <f>'2. WB and IMF ext debt pay data'!W300</f>
        <v>7.1844738292516738E-2</v>
      </c>
      <c r="Y105" s="1">
        <f>'2. WB and IMF ext debt pay data'!X300</f>
        <v>0.10511358621860151</v>
      </c>
      <c r="Z105" s="1">
        <f>'2. WB and IMF ext debt pay data'!Y300</f>
        <v>0.13140662859760061</v>
      </c>
      <c r="AA105" s="1">
        <f>'2. WB and IMF ext debt pay data'!Z300</f>
        <v>0.12919821405383344</v>
      </c>
      <c r="AB105" s="1">
        <f>'2. WB and IMF ext debt pay data'!AA300</f>
        <v>0.17641615183229065</v>
      </c>
      <c r="AC105" s="1">
        <f>'2. WB and IMF ext debt pay data'!AB300</f>
        <v>5.2830045120463125E-2</v>
      </c>
      <c r="AD105" s="1">
        <f>'2. WB and IMF ext debt pay data'!AC300</f>
        <v>0.10465235286877464</v>
      </c>
      <c r="AE105" s="1">
        <f>'2. WB and IMF ext debt pay data'!AD300</f>
        <v>2.6051544424186657E-2</v>
      </c>
      <c r="AF105" s="1">
        <f>'2. WB and IMF ext debt pay data'!AE300</f>
        <v>2.508802440571976E-2</v>
      </c>
      <c r="AG105" s="1">
        <f>'2. WB and IMF ext debt pay data'!AF300</f>
        <v>3.4172970762625224E-2</v>
      </c>
      <c r="AH105" s="1">
        <f>'2. WB and IMF ext debt pay data'!AG300</f>
        <v>1.9718620457880327E-2</v>
      </c>
      <c r="AI105" s="1">
        <f>'2. WB and IMF ext debt pay data'!AH300</f>
        <v>1.5807534691051308E-2</v>
      </c>
      <c r="AJ105" s="1">
        <f>'2. WB and IMF ext debt pay data'!AI300</f>
        <v>0.12813970086255208</v>
      </c>
      <c r="AK105" s="1">
        <f>'2. WB and IMF ext debt pay data'!AJ300</f>
        <v>5.7692629257037865E-2</v>
      </c>
      <c r="AL105" s="1">
        <f>'2. WB and IMF ext debt pay data'!AK300</f>
        <v>0.15694684995998737</v>
      </c>
      <c r="AM105" s="1">
        <f>'2. WB and IMF ext debt pay data'!AL300</f>
        <v>3.0802091627761236E-2</v>
      </c>
      <c r="AN105" s="1">
        <f>'2. WB and IMF ext debt pay data'!AM300</f>
        <v>2.6330231341560362E-2</v>
      </c>
      <c r="AO105" s="1">
        <f>'2. WB and IMF ext debt pay data'!AN300</f>
        <v>4.0857496817445466E-2</v>
      </c>
      <c r="AP105" s="1">
        <f>'2. WB and IMF ext debt pay data'!AO300</f>
        <v>4.5199086352409032E-2</v>
      </c>
      <c r="AQ105" s="1">
        <f>'2. WB and IMF ext debt pay data'!AP300</f>
        <v>9.2525000380121514E-2</v>
      </c>
      <c r="AR105" s="1">
        <f>'2. WB and IMF ext debt pay data'!AQ300</f>
        <v>2.1836351285661849E-2</v>
      </c>
      <c r="AS105" s="1">
        <f>'2. WB and IMF ext debt pay data'!AR300</f>
        <v>2.4891896334292819E-2</v>
      </c>
      <c r="AT105" s="1">
        <f>'2. WB and IMF ext debt pay data'!AS300</f>
        <v>5.7491776042531986E-2</v>
      </c>
      <c r="AU105" s="1">
        <f>'2. WB and IMF ext debt pay data'!AT300</f>
        <v>4.2090067505259683E-2</v>
      </c>
      <c r="AV105" s="1">
        <f>'2. WB and IMF ext debt pay data'!AU300</f>
        <v>2.4268912481392714E-2</v>
      </c>
      <c r="AW105" s="1">
        <f>'2. WB and IMF ext debt pay data'!AV300</f>
        <v>0.109</v>
      </c>
      <c r="AX105" s="1">
        <f>'2. WB and IMF ext debt pay data'!AW300</f>
        <v>0.115</v>
      </c>
      <c r="AY105" s="1">
        <f>'2. WB and IMF ext debt pay data'!AX300</f>
        <v>0.10100000000000001</v>
      </c>
      <c r="AZ105" s="1">
        <f>'2. WB and IMF ext debt pay data'!AY300</f>
        <v>0.09</v>
      </c>
      <c r="BA105" s="1">
        <f>'2. WB and IMF ext debt pay data'!AZ300</f>
        <v>7.2999999999999995E-2</v>
      </c>
      <c r="BB105" s="1">
        <f>'2. WB and IMF ext debt pay data'!BA300</f>
        <v>7.1999999999999995E-2</v>
      </c>
      <c r="BC105" s="1"/>
      <c r="BD105" s="1"/>
      <c r="BE105" s="1"/>
      <c r="BF105" s="1"/>
      <c r="BG105" s="1"/>
      <c r="BH105" s="1">
        <f t="shared" si="14"/>
        <v>5.3157714861322938E-2</v>
      </c>
      <c r="BI105" s="1">
        <f t="shared" si="13"/>
        <v>4.6596500608189845E-2</v>
      </c>
      <c r="BJ105" s="1">
        <f t="shared" si="15"/>
        <v>8.7317228120348173E-2</v>
      </c>
    </row>
    <row r="106" spans="1:62" x14ac:dyDescent="0.25">
      <c r="A106" t="s">
        <v>177</v>
      </c>
      <c r="B106" t="s">
        <v>249</v>
      </c>
      <c r="D106" s="1">
        <f>'2. WB and IMF ext debt pay data'!C303</f>
        <v>0.31229799745070919</v>
      </c>
      <c r="E106" s="1">
        <f>'2. WB and IMF ext debt pay data'!D303</f>
        <v>0.21042368716169743</v>
      </c>
      <c r="F106" s="1">
        <f>'2. WB and IMF ext debt pay data'!E303</f>
        <v>0.13950307776928952</v>
      </c>
      <c r="G106" s="1">
        <f>'2. WB and IMF ext debt pay data'!F303</f>
        <v>0.16255525661443612</v>
      </c>
      <c r="H106" s="1">
        <f>'2. WB and IMF ext debt pay data'!G303</f>
        <v>0.23788760280948201</v>
      </c>
      <c r="I106" s="1">
        <f>'2. WB and IMF ext debt pay data'!H303</f>
        <v>0.26326190294438379</v>
      </c>
      <c r="J106" s="1">
        <f>'2. WB and IMF ext debt pay data'!I303</f>
        <v>0.31673662229579569</v>
      </c>
      <c r="K106" s="1">
        <f>'2. WB and IMF ext debt pay data'!J303</f>
        <v>0.33387879346258614</v>
      </c>
      <c r="L106" s="1">
        <f>'2. WB and IMF ext debt pay data'!K303</f>
        <v>0.33750657922070487</v>
      </c>
      <c r="M106" s="1">
        <f>'2. WB and IMF ext debt pay data'!L303</f>
        <v>0.33616216940170773</v>
      </c>
      <c r="N106" s="1">
        <f>'2. WB and IMF ext debt pay data'!M303</f>
        <v>0.23350236657081591</v>
      </c>
      <c r="O106" s="1">
        <f>'2. WB and IMF ext debt pay data'!N303</f>
        <v>0.23446629644352351</v>
      </c>
      <c r="P106" s="1">
        <f>'2. WB and IMF ext debt pay data'!O303</f>
        <v>0.14274008869021718</v>
      </c>
      <c r="Q106" s="1">
        <f>'2. WB and IMF ext debt pay data'!P303</f>
        <v>8.9947312014626191E-2</v>
      </c>
      <c r="R106" s="1">
        <f>'2. WB and IMF ext debt pay data'!Q303</f>
        <v>0.20427681478016302</v>
      </c>
      <c r="S106" s="1">
        <f>'2. WB and IMF ext debt pay data'!R303</f>
        <v>0.25835651585689617</v>
      </c>
      <c r="T106" s="1">
        <f>'2. WB and IMF ext debt pay data'!S303</f>
        <v>0.2725057790087424</v>
      </c>
      <c r="U106" s="1">
        <f>'2. WB and IMF ext debt pay data'!T303</f>
        <v>0.26564963498073496</v>
      </c>
      <c r="V106" s="1">
        <f>'2. WB and IMF ext debt pay data'!U303</f>
        <v>0.31511831236111582</v>
      </c>
      <c r="W106" s="1">
        <f>'2. WB and IMF ext debt pay data'!V303</f>
        <v>0.23461132745925645</v>
      </c>
      <c r="X106" s="1">
        <f>'2. WB and IMF ext debt pay data'!W303</f>
        <v>0.23154125869140219</v>
      </c>
      <c r="Y106" s="1">
        <f>'2. WB and IMF ext debt pay data'!X303</f>
        <v>0.19918254434519922</v>
      </c>
      <c r="Z106" s="1">
        <f>'2. WB and IMF ext debt pay data'!Y303</f>
        <v>0.18450968484191546</v>
      </c>
      <c r="AA106" s="1">
        <f>'2. WB and IMF ext debt pay data'!Z303</f>
        <v>0.15413798716531465</v>
      </c>
      <c r="AB106" s="1">
        <f>'2. WB and IMF ext debt pay data'!AA303</f>
        <v>0.17064439890066874</v>
      </c>
      <c r="AC106" s="1">
        <f>'2. WB and IMF ext debt pay data'!AB303</f>
        <v>8.0424633335880083E-2</v>
      </c>
      <c r="AD106" s="1">
        <f>'2. WB and IMF ext debt pay data'!AC303</f>
        <v>7.7369894051603216E-2</v>
      </c>
      <c r="AE106" s="1">
        <f>'2. WB and IMF ext debt pay data'!AD303</f>
        <v>3.9777122203034428E-2</v>
      </c>
      <c r="AF106" s="1">
        <f>'2. WB and IMF ext debt pay data'!AE303</f>
        <v>4.2213949480615111E-2</v>
      </c>
      <c r="AG106" s="1">
        <f>'2. WB and IMF ext debt pay data'!AF303</f>
        <v>4.9363362605344234E-2</v>
      </c>
      <c r="AH106" s="1">
        <f>'2. WB and IMF ext debt pay data'!AG303</f>
        <v>5.2149338299958124E-2</v>
      </c>
      <c r="AI106" s="1">
        <f>'2. WB and IMF ext debt pay data'!AH303</f>
        <v>7.672557319991323E-2</v>
      </c>
      <c r="AJ106" s="1">
        <f>'2. WB and IMF ext debt pay data'!AI303</f>
        <v>7.0590905713073263E-2</v>
      </c>
      <c r="AK106" s="1">
        <f>'2. WB and IMF ext debt pay data'!AJ303</f>
        <v>7.6359110395621752E-2</v>
      </c>
      <c r="AL106" s="1">
        <f>'2. WB and IMF ext debt pay data'!AK303</f>
        <v>6.4609732819188234E-2</v>
      </c>
      <c r="AM106" s="1">
        <f>'2. WB and IMF ext debt pay data'!AL303</f>
        <v>7.9913983295341037E-2</v>
      </c>
      <c r="AN106" s="1">
        <f>'2. WB and IMF ext debt pay data'!AM303</f>
        <v>7.600923148558518E-2</v>
      </c>
      <c r="AO106" s="1">
        <f>'2. WB and IMF ext debt pay data'!AN303</f>
        <v>0.11500663744883967</v>
      </c>
      <c r="AP106" s="1">
        <f>'2. WB and IMF ext debt pay data'!AO303</f>
        <v>0.13210294533810285</v>
      </c>
      <c r="AQ106" s="1">
        <f>'2. WB and IMF ext debt pay data'!AP303</f>
        <v>0.14361807168102328</v>
      </c>
      <c r="AR106" s="1">
        <f>'2. WB and IMF ext debt pay data'!AQ303</f>
        <v>0.16900260106269549</v>
      </c>
      <c r="AS106" s="1">
        <f>'2. WB and IMF ext debt pay data'!AR303</f>
        <v>0.25507927251103629</v>
      </c>
      <c r="AT106" s="1">
        <f>'2. WB and IMF ext debt pay data'!AS303</f>
        <v>0.16472064541538156</v>
      </c>
      <c r="AU106" s="1">
        <f>'2. WB and IMF ext debt pay data'!AT303</f>
        <v>0.22308957733769808</v>
      </c>
      <c r="AV106" s="1">
        <f>'2. WB and IMF ext debt pay data'!AU303</f>
        <v>0.32582399418622376</v>
      </c>
      <c r="AW106" s="1">
        <f>'2. WB and IMF ext debt pay data'!AV303</f>
        <v>0.41482192421624753</v>
      </c>
      <c r="AX106" s="1">
        <f>'2. WB and IMF ext debt pay data'!AW303</f>
        <v>0.54413084874857787</v>
      </c>
      <c r="AY106" s="1"/>
      <c r="AZ106" s="1"/>
      <c r="BA106" s="1"/>
      <c r="BB106" s="1"/>
      <c r="BC106" s="1"/>
      <c r="BD106" s="1"/>
      <c r="BE106" s="1"/>
      <c r="BF106" s="1"/>
      <c r="BG106" s="1"/>
      <c r="BH106" s="1">
        <f t="shared" si="14"/>
        <v>0.24230801234432939</v>
      </c>
      <c r="BI106" s="1">
        <f t="shared" si="13"/>
        <v>0.25875633578821372</v>
      </c>
      <c r="BJ106" s="1">
        <f t="shared" si="15"/>
        <v>0.42825892238368307</v>
      </c>
    </row>
    <row r="107" spans="1:62" x14ac:dyDescent="0.25">
      <c r="A107" t="s">
        <v>179</v>
      </c>
      <c r="B107" t="s">
        <v>248</v>
      </c>
      <c r="D107" s="1"/>
      <c r="E107" s="1"/>
      <c r="F107" s="1"/>
      <c r="G107" s="1"/>
      <c r="H107" s="1"/>
      <c r="I107" s="1"/>
      <c r="J107" s="1"/>
      <c r="K107" s="1"/>
      <c r="L107" s="1"/>
      <c r="M107" s="1"/>
      <c r="N107" s="1"/>
      <c r="O107" s="1"/>
      <c r="P107" s="1"/>
      <c r="Q107" s="1"/>
      <c r="R107" s="1"/>
      <c r="S107" s="1"/>
      <c r="T107" s="1"/>
      <c r="U107" s="1"/>
      <c r="V107" s="1"/>
      <c r="W107" s="1"/>
      <c r="X107" s="1"/>
      <c r="Y107" s="1">
        <f>'2. WB and IMF ext debt pay data'!X306</f>
        <v>1.3202250448293986E-2</v>
      </c>
      <c r="Z107" s="1">
        <f>'2. WB and IMF ext debt pay data'!Y306</f>
        <v>1.6365328518856838E-2</v>
      </c>
      <c r="AA107" s="1">
        <f>'2. WB and IMF ext debt pay data'!Z306</f>
        <v>2.1743744991007719E-2</v>
      </c>
      <c r="AB107" s="1">
        <f>'2. WB and IMF ext debt pay data'!AA306</f>
        <v>4.7353029597454521E-2</v>
      </c>
      <c r="AC107" s="1">
        <f>'2. WB and IMF ext debt pay data'!AB306</f>
        <v>4.6843119791584918E-2</v>
      </c>
      <c r="AD107" s="1">
        <f>'2. WB and IMF ext debt pay data'!AC306</f>
        <v>5.8570805259959204E-2</v>
      </c>
      <c r="AE107" s="1">
        <f>'2. WB and IMF ext debt pay data'!AD306</f>
        <v>3.3527334017177932E-2</v>
      </c>
      <c r="AF107" s="1">
        <f>'2. WB and IMF ext debt pay data'!AE306</f>
        <v>2.5115685465609307E-2</v>
      </c>
      <c r="AG107" s="1">
        <f>'2. WB and IMF ext debt pay data'!AF306</f>
        <v>2.8943570851151328E-2</v>
      </c>
      <c r="AH107" s="1">
        <f>'2. WB and IMF ext debt pay data'!AG306</f>
        <v>4.2657951551563038E-2</v>
      </c>
      <c r="AI107" s="1">
        <f>'2. WB and IMF ext debt pay data'!AH306</f>
        <v>4.4587117945965551E-2</v>
      </c>
      <c r="AJ107" s="1">
        <f>'2. WB and IMF ext debt pay data'!AI306</f>
        <v>8.0298893810701724E-2</v>
      </c>
      <c r="AK107" s="1">
        <f>'2. WB and IMF ext debt pay data'!AJ306</f>
        <v>0.14606751381305386</v>
      </c>
      <c r="AL107" s="1">
        <f>'2. WB and IMF ext debt pay data'!AK306</f>
        <v>0.12589611093401062</v>
      </c>
      <c r="AM107" s="1">
        <f>'2. WB and IMF ext debt pay data'!AL306</f>
        <v>0.10172805763340055</v>
      </c>
      <c r="AN107" s="1">
        <f>'2. WB and IMF ext debt pay data'!AM306</f>
        <v>9.8736912429744958E-2</v>
      </c>
      <c r="AO107" s="1">
        <f>'2. WB and IMF ext debt pay data'!AN306</f>
        <v>0.15135424439370226</v>
      </c>
      <c r="AP107" s="1">
        <f>'2. WB and IMF ext debt pay data'!AO306</f>
        <v>0.14505352294527937</v>
      </c>
      <c r="AQ107" s="1">
        <f>'2. WB and IMF ext debt pay data'!AP306</f>
        <v>0.15087960628489078</v>
      </c>
      <c r="AR107" s="1">
        <f>'2. WB and IMF ext debt pay data'!AQ306</f>
        <v>0.12341327695538741</v>
      </c>
      <c r="AS107" s="1">
        <f>'2. WB and IMF ext debt pay data'!AR306</f>
        <v>8.8305878531879656E-2</v>
      </c>
      <c r="AT107" s="1">
        <f>'2. WB and IMF ext debt pay data'!AS306</f>
        <v>6.9930545707755143E-2</v>
      </c>
      <c r="AU107" s="1">
        <f>'2. WB and IMF ext debt pay data'!AT306</f>
        <v>7.7975783979478283E-2</v>
      </c>
      <c r="AV107" s="1">
        <f>'2. WB and IMF ext debt pay data'!AU306</f>
        <v>0.12017952767206566</v>
      </c>
      <c r="AW107" s="1">
        <f>'2. WB and IMF ext debt pay data'!AV306</f>
        <v>7.8239608801956004E-2</v>
      </c>
      <c r="AX107" s="1">
        <f>'2. WB and IMF ext debt pay data'!AW306</f>
        <v>0.11083743842364531</v>
      </c>
      <c r="AY107" s="1">
        <f>'2. WB and IMF ext debt pay data'!AX306</f>
        <v>0.15724815724815724</v>
      </c>
      <c r="AZ107" s="1">
        <f>'2. WB and IMF ext debt pay data'!AY306</f>
        <v>9.852216748768472E-2</v>
      </c>
      <c r="BA107" s="1">
        <f>'2. WB and IMF ext debt pay data'!AZ306</f>
        <v>0.13300492610837439</v>
      </c>
      <c r="BB107" s="1">
        <f>'2. WB and IMF ext debt pay data'!BA306</f>
        <v>7.8817733990147784E-2</v>
      </c>
      <c r="BC107" s="1"/>
      <c r="BD107" s="1"/>
      <c r="BE107" s="1"/>
      <c r="BF107" s="1"/>
      <c r="BG107" s="1"/>
      <c r="BH107" s="1">
        <f t="shared" si="14"/>
        <v>0.10127488970477327</v>
      </c>
      <c r="BI107" s="1">
        <f t="shared" si="13"/>
        <v>9.3007436941420371E-2</v>
      </c>
      <c r="BJ107" s="1">
        <f t="shared" si="15"/>
        <v>0.11662618303645605</v>
      </c>
    </row>
    <row r="108" spans="1:62" x14ac:dyDescent="0.25">
      <c r="A108" t="s">
        <v>180</v>
      </c>
      <c r="B108" t="s">
        <v>251</v>
      </c>
      <c r="C108" t="s">
        <v>244</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f>'2. WB and IMF ext debt pay data'!AM309</f>
        <v>0.112</v>
      </c>
      <c r="AO108" s="1">
        <f>'2. WB and IMF ext debt pay data'!AN309</f>
        <v>8.6999999999999994E-2</v>
      </c>
      <c r="AP108" s="1">
        <f>'2. WB and IMF ext debt pay data'!AO309</f>
        <v>7.0999999999999994E-2</v>
      </c>
      <c r="AQ108" s="1">
        <f>'2. WB and IMF ext debt pay data'!AP309</f>
        <v>7.5999999999999998E-2</v>
      </c>
      <c r="AR108" s="1">
        <f>'2. WB and IMF ext debt pay data'!AQ309</f>
        <v>0.14699999999999999</v>
      </c>
      <c r="AS108" s="1">
        <f>'2. WB and IMF ext debt pay data'!AR309</f>
        <v>0.14099999999999999</v>
      </c>
      <c r="AT108" s="1">
        <f>'2. WB and IMF ext debt pay data'!AS309</f>
        <v>0.14299999999999999</v>
      </c>
      <c r="AU108" s="1">
        <f>'2. WB and IMF ext debt pay data'!AT309</f>
        <v>0.14799999999999999</v>
      </c>
      <c r="AV108" s="1">
        <f>'2. WB and IMF ext debt pay data'!AU309</f>
        <v>0.1411042944785276</v>
      </c>
      <c r="AW108" s="1">
        <f>'2. WB and IMF ext debt pay data'!AV309</f>
        <v>0.11490683229813664</v>
      </c>
      <c r="AX108" s="1">
        <f>'2. WB and IMF ext debt pay data'!AW309</f>
        <v>0.12195121951219513</v>
      </c>
      <c r="AY108" s="1">
        <f>'2. WB and IMF ext debt pay data'!AX309</f>
        <v>0.108359133126935</v>
      </c>
      <c r="AZ108" s="1">
        <f>'2. WB and IMF ext debt pay data'!AY309</f>
        <v>9.815950920245399E-2</v>
      </c>
      <c r="BA108" s="1">
        <f>'2. WB and IMF ext debt pay data'!AZ309</f>
        <v>9.7859327217125383E-2</v>
      </c>
      <c r="BB108" s="1">
        <f>'2. WB and IMF ext debt pay data'!BA309</f>
        <v>9.4512195121951234E-2</v>
      </c>
      <c r="BC108" s="1"/>
      <c r="BD108" s="1"/>
      <c r="BE108" s="1"/>
      <c r="BF108" s="1"/>
      <c r="BG108" s="1"/>
      <c r="BH108" s="1">
        <f t="shared" si="14"/>
        <v>0.13014444668238062</v>
      </c>
      <c r="BI108" s="1">
        <f t="shared" si="13"/>
        <v>0.13916852112944403</v>
      </c>
      <c r="BJ108" s="1">
        <f t="shared" si="15"/>
        <v>0.1215803698539486</v>
      </c>
    </row>
    <row r="109" spans="1:62" x14ac:dyDescent="0.25">
      <c r="A109" t="s">
        <v>181</v>
      </c>
      <c r="B109" t="s">
        <v>247</v>
      </c>
      <c r="D109" s="1">
        <f>'2. WB and IMF ext debt pay data'!C312</f>
        <v>0.3111350767273921</v>
      </c>
      <c r="E109" s="1">
        <f>'2. WB and IMF ext debt pay data'!D312</f>
        <v>0.29070034217476176</v>
      </c>
      <c r="F109" s="1">
        <f>'2. WB and IMF ext debt pay data'!E312</f>
        <v>0.13966952239923752</v>
      </c>
      <c r="G109" s="1">
        <f>'2. WB and IMF ext debt pay data'!F312</f>
        <v>0.13207857528776137</v>
      </c>
      <c r="H109" s="1">
        <f>'2. WB and IMF ext debt pay data'!G312</f>
        <v>0.14970769215148749</v>
      </c>
      <c r="I109" s="1">
        <f>'2. WB and IMF ext debt pay data'!H312</f>
        <v>9.471489739918873E-2</v>
      </c>
      <c r="J109" s="1">
        <f>'2. WB and IMF ext debt pay data'!I312</f>
        <v>0.32180027724665394</v>
      </c>
      <c r="K109" s="1">
        <f>'2. WB and IMF ext debt pay data'!J312</f>
        <v>0.10009515999268603</v>
      </c>
      <c r="L109" s="1">
        <f>'2. WB and IMF ext debt pay data'!K312</f>
        <v>6.8787308493232183E-2</v>
      </c>
      <c r="M109" s="1">
        <f>'2. WB and IMF ext debt pay data'!L312</f>
        <v>3.0182179315927947E-2</v>
      </c>
      <c r="N109" s="1">
        <f>'2. WB and IMF ext debt pay data'!M312</f>
        <v>0.15670327737280024</v>
      </c>
      <c r="O109" s="1">
        <f>'2. WB and IMF ext debt pay data'!N312</f>
        <v>9.4330810645082183E-2</v>
      </c>
      <c r="P109" s="1">
        <f>'2. WB and IMF ext debt pay data'!O312</f>
        <v>0.24381389662447259</v>
      </c>
      <c r="Q109" s="1">
        <f>'2. WB and IMF ext debt pay data'!P312</f>
        <v>0.19475174878686077</v>
      </c>
      <c r="R109" s="1">
        <f>'2. WB and IMF ext debt pay data'!Q312</f>
        <v>0.30329966399197067</v>
      </c>
      <c r="S109" s="1">
        <f>'2. WB and IMF ext debt pay data'!R312</f>
        <v>0.4471223894921576</v>
      </c>
      <c r="T109" s="1">
        <f>'2. WB and IMF ext debt pay data'!S312</f>
        <v>0.3275106210643916</v>
      </c>
      <c r="U109" s="1">
        <f>'2. WB and IMF ext debt pay data'!T312</f>
        <v>8.4872865023077809E-2</v>
      </c>
      <c r="V109" s="1">
        <f>'2. WB and IMF ext debt pay data'!U312</f>
        <v>0.17966093541044245</v>
      </c>
      <c r="W109" s="1">
        <f>'2. WB and IMF ext debt pay data'!V312</f>
        <v>0.21470221364773134</v>
      </c>
      <c r="X109" s="1">
        <f>'2. WB and IMF ext debt pay data'!W312</f>
        <v>0.37852995836079784</v>
      </c>
      <c r="Y109" s="1">
        <f>'2. WB and IMF ext debt pay data'!X312</f>
        <v>0.63317800751490105</v>
      </c>
      <c r="Z109" s="1">
        <f>'2. WB and IMF ext debt pay data'!Y312</f>
        <v>7.9964010102870367E-2</v>
      </c>
      <c r="AA109" s="1">
        <f>'2. WB and IMF ext debt pay data'!Z312</f>
        <v>9.2183852949636574E-2</v>
      </c>
      <c r="AB109" s="1">
        <f>'2. WB and IMF ext debt pay data'!AA312</f>
        <v>9.3823605159911838E-2</v>
      </c>
      <c r="AC109" s="1">
        <f>'2. WB and IMF ext debt pay data'!AB312</f>
        <v>6.7628659334745655E-2</v>
      </c>
      <c r="AD109" s="1">
        <f>'2. WB and IMF ext debt pay data'!AC312</f>
        <v>8.6807759266139747E-2</v>
      </c>
      <c r="AE109" s="1">
        <f>'2. WB and IMF ext debt pay data'!AD312</f>
        <v>1.4760742051704851E-2</v>
      </c>
      <c r="AF109" s="1">
        <f>'2. WB and IMF ext debt pay data'!AE312</f>
        <v>1.8006578794259494E-2</v>
      </c>
      <c r="AG109" s="1">
        <f>'2. WB and IMF ext debt pay data'!AF312</f>
        <v>2.0844516804373461E-2</v>
      </c>
      <c r="AH109" s="1">
        <f>'2. WB and IMF ext debt pay data'!AG312</f>
        <v>2.9155289690463961E-2</v>
      </c>
      <c r="AI109" s="1">
        <f>'2. WB and IMF ext debt pay data'!AH312</f>
        <v>3.6780423420504374E-2</v>
      </c>
      <c r="AJ109" s="1">
        <f>'2. WB and IMF ext debt pay data'!AI312</f>
        <v>3.5627634086001975E-2</v>
      </c>
      <c r="AK109" s="1">
        <f>'2. WB and IMF ext debt pay data'!AJ312</f>
        <v>3.7028479944936299E-2</v>
      </c>
      <c r="AL109" s="1">
        <f>'2. WB and IMF ext debt pay data'!AK312</f>
        <v>4.9580339841112736E-2</v>
      </c>
      <c r="AM109" s="1">
        <f>'2. WB and IMF ext debt pay data'!AL312</f>
        <v>7.4735001742919388E-2</v>
      </c>
      <c r="AN109" s="1">
        <f>'2. WB and IMF ext debt pay data'!AM312</f>
        <v>6.2799748743797248E-2</v>
      </c>
      <c r="AO109" s="1">
        <f>'2. WB and IMF ext debt pay data'!AN312</f>
        <v>0.10025154989433854</v>
      </c>
      <c r="AP109" s="1">
        <f>'2. WB and IMF ext debt pay data'!AO312</f>
        <v>8.3566837942694039E-2</v>
      </c>
      <c r="AQ109" s="1">
        <f>'2. WB and IMF ext debt pay data'!AP312</f>
        <v>9.2433108411719908E-2</v>
      </c>
      <c r="AR109" s="1">
        <f>'2. WB and IMF ext debt pay data'!AQ312</f>
        <v>0.11815224887935846</v>
      </c>
      <c r="AS109" s="1">
        <f>'2. WB and IMF ext debt pay data'!AR312</f>
        <v>0.117844524839353</v>
      </c>
      <c r="AT109" s="1">
        <f>'2. WB and IMF ext debt pay data'!AS312</f>
        <v>0.14760741253880819</v>
      </c>
      <c r="AU109" s="1">
        <f>'2. WB and IMF ext debt pay data'!AT312</f>
        <v>0.21776106791467517</v>
      </c>
      <c r="AV109" s="1">
        <f>'2. WB and IMF ext debt pay data'!AU312</f>
        <v>0.16604830707944976</v>
      </c>
      <c r="AW109" s="1">
        <f>'2. WB and IMF ext debt pay data'!AV312</f>
        <v>0.20399999999999999</v>
      </c>
      <c r="AX109" s="1">
        <f>'2. WB and IMF ext debt pay data'!AW312</f>
        <v>0.16800000000000001</v>
      </c>
      <c r="AY109" s="1">
        <f>'2. WB and IMF ext debt pay data'!AX312</f>
        <v>0.151</v>
      </c>
      <c r="AZ109" s="1">
        <f>'2. WB and IMF ext debt pay data'!AY312</f>
        <v>0.14399999999999999</v>
      </c>
      <c r="BA109" s="1">
        <f>'2. WB and IMF ext debt pay data'!AZ312</f>
        <v>0.13600000000000001</v>
      </c>
      <c r="BB109" s="1">
        <f>'2. WB and IMF ext debt pay data'!BA312</f>
        <v>0.12</v>
      </c>
      <c r="BC109" s="1"/>
      <c r="BD109" s="1"/>
      <c r="BE109" s="1"/>
      <c r="BF109" s="1"/>
      <c r="BG109" s="1"/>
      <c r="BH109" s="1">
        <f t="shared" si="14"/>
        <v>0.15197809566619491</v>
      </c>
      <c r="BI109" s="1">
        <f t="shared" si="13"/>
        <v>0.16190226020860743</v>
      </c>
      <c r="BJ109" s="1">
        <f t="shared" si="15"/>
        <v>0.17226207676986244</v>
      </c>
    </row>
    <row r="110" spans="1:62" x14ac:dyDescent="0.25">
      <c r="A110" t="s">
        <v>183</v>
      </c>
      <c r="B110" t="s">
        <v>249</v>
      </c>
      <c r="C110" t="s">
        <v>244</v>
      </c>
      <c r="D110" s="1">
        <f>'2. WB and IMF ext debt pay data'!C315</f>
        <v>1.0175295261502565E-3</v>
      </c>
      <c r="E110" s="1">
        <f>'2. WB and IMF ext debt pay data'!D315</f>
        <v>2.3633874611328756E-3</v>
      </c>
      <c r="F110" s="1">
        <f>'2. WB and IMF ext debt pay data'!E315</f>
        <v>3.7446152411195425E-3</v>
      </c>
      <c r="G110" s="1">
        <f>'2. WB and IMF ext debt pay data'!F315</f>
        <v>9.8482132513364185E-3</v>
      </c>
      <c r="H110" s="1">
        <f>'2. WB and IMF ext debt pay data'!G315</f>
        <v>5.7817787849346505E-2</v>
      </c>
      <c r="I110" s="1">
        <f>'2. WB and IMF ext debt pay data'!H315</f>
        <v>9.0997392668203156E-2</v>
      </c>
      <c r="J110" s="1">
        <f>'2. WB and IMF ext debt pay data'!I315</f>
        <v>0.1305627477011026</v>
      </c>
      <c r="K110" s="1">
        <f>'2. WB and IMF ext debt pay data'!J315</f>
        <v>0.23178828326220793</v>
      </c>
      <c r="L110" s="1">
        <f>'2. WB and IMF ext debt pay data'!K315</f>
        <v>0.15661856700660678</v>
      </c>
      <c r="M110" s="1">
        <f>'2. WB and IMF ext debt pay data'!L315</f>
        <v>0.19295841489813045</v>
      </c>
      <c r="N110" s="1">
        <f>'2. WB and IMF ext debt pay data'!M315</f>
        <v>0.16841160162664609</v>
      </c>
      <c r="O110" s="1">
        <f>'2. WB and IMF ext debt pay data'!N315</f>
        <v>0.13297136222257436</v>
      </c>
      <c r="P110" s="1">
        <f>'2. WB and IMF ext debt pay data'!O315</f>
        <v>6.3664348191256742E-2</v>
      </c>
      <c r="Q110" s="1">
        <f>'2. WB and IMF ext debt pay data'!P315</f>
        <v>9.0752415500872291E-2</v>
      </c>
      <c r="R110" s="1">
        <f>'2. WB and IMF ext debt pay data'!Q315</f>
        <v>5.8410938816351295E-2</v>
      </c>
      <c r="S110" s="1">
        <f>'2. WB and IMF ext debt pay data'!R315</f>
        <v>2.0726622680527194E-2</v>
      </c>
      <c r="T110" s="1">
        <f>'2. WB and IMF ext debt pay data'!S315</f>
        <v>3.2528037651943967E-2</v>
      </c>
      <c r="U110" s="1">
        <f>'2. WB and IMF ext debt pay data'!T315</f>
        <v>9.3748203831124765E-3</v>
      </c>
      <c r="V110" s="1">
        <f>'2. WB and IMF ext debt pay data'!U315</f>
        <v>6.8875817821149377E-2</v>
      </c>
      <c r="W110" s="1">
        <f>'2. WB and IMF ext debt pay data'!V315</f>
        <v>6.4346095049642851E-2</v>
      </c>
      <c r="X110" s="1">
        <f>'2. WB and IMF ext debt pay data'!W315</f>
        <v>5.4560167412368681E-2</v>
      </c>
      <c r="Y110" s="1">
        <f>'2. WB and IMF ext debt pay data'!X315</f>
        <v>2.7383112134386496E-2</v>
      </c>
      <c r="Z110" s="1">
        <f>'2. WB and IMF ext debt pay data'!Y315</f>
        <v>3.4759301020218757E-2</v>
      </c>
      <c r="AA110" s="1">
        <f>'2. WB and IMF ext debt pay data'!Z315</f>
        <v>5.9430307964021822E-2</v>
      </c>
      <c r="AB110" s="1">
        <f>'2. WB and IMF ext debt pay data'!AA315</f>
        <v>3.8210761294402346E-2</v>
      </c>
      <c r="AC110" s="1">
        <f>'2. WB and IMF ext debt pay data'!AB315</f>
        <v>5.1397713002668988E-2</v>
      </c>
      <c r="AD110" s="1">
        <f>'2. WB and IMF ext debt pay data'!AC315</f>
        <v>2.3226870369293016E-2</v>
      </c>
      <c r="AE110" s="1">
        <f>'2. WB and IMF ext debt pay data'!AD315</f>
        <v>4.7591160554460027E-2</v>
      </c>
      <c r="AF110" s="1">
        <f>'2. WB and IMF ext debt pay data'!AE315</f>
        <v>7.4793107476282636E-2</v>
      </c>
      <c r="AG110" s="1">
        <f>'2. WB and IMF ext debt pay data'!AF315</f>
        <v>4.1758243263565253E-2</v>
      </c>
      <c r="AH110" s="1">
        <f>'2. WB and IMF ext debt pay data'!AG315</f>
        <v>4.0898495514680722E-2</v>
      </c>
      <c r="AI110" s="1">
        <f>'2. WB and IMF ext debt pay data'!AH315</f>
        <v>2.3708387950213454E-2</v>
      </c>
      <c r="AJ110" s="1">
        <f>'2. WB and IMF ext debt pay data'!AI315</f>
        <v>2.0022209363921191E-2</v>
      </c>
      <c r="AK110" s="1">
        <f>'2. WB and IMF ext debt pay data'!AJ315</f>
        <v>1.3360494101054872E-2</v>
      </c>
      <c r="AL110" s="1">
        <f>'2. WB and IMF ext debt pay data'!AK315</f>
        <v>1.675057477553649E-2</v>
      </c>
      <c r="AM110" s="1">
        <f>'2. WB and IMF ext debt pay data'!AL315</f>
        <v>1.6945893931415296E-2</v>
      </c>
      <c r="AN110" s="1">
        <f>'2. WB and IMF ext debt pay data'!AM315</f>
        <v>2.308919527004533E-2</v>
      </c>
      <c r="AO110" s="1">
        <f>'2. WB and IMF ext debt pay data'!AN315</f>
        <v>1.8001838525024561E-2</v>
      </c>
      <c r="AP110" s="1">
        <f>'2. WB and IMF ext debt pay data'!AO315</f>
        <v>1.6060098453103952E-2</v>
      </c>
      <c r="AQ110" s="1">
        <f>'2. WB and IMF ext debt pay data'!AP315</f>
        <v>1.5222524762155755E-2</v>
      </c>
      <c r="AR110" s="1">
        <f>'2. WB and IMF ext debt pay data'!AQ315</f>
        <v>1.1278015929160301E-2</v>
      </c>
      <c r="AS110" s="1">
        <f>'2. WB and IMF ext debt pay data'!AR315</f>
        <v>1.2848003636941177E-2</v>
      </c>
      <c r="AT110" s="1">
        <f>'2. WB and IMF ext debt pay data'!AS315</f>
        <v>1.1908519416859113E-2</v>
      </c>
      <c r="AU110" s="1">
        <f>'2. WB and IMF ext debt pay data'!AT315</f>
        <v>2.218921486291852E-2</v>
      </c>
      <c r="AV110" s="1">
        <f>'2. WB and IMF ext debt pay data'!AU315</f>
        <v>3.1588441236117412E-2</v>
      </c>
      <c r="AW110" s="1">
        <f>'2. WB and IMF ext debt pay data'!AV315</f>
        <v>2.3E-2</v>
      </c>
      <c r="AX110" s="1">
        <f>'2. WB and IMF ext debt pay data'!AW315</f>
        <v>2.3E-2</v>
      </c>
      <c r="AY110" s="1">
        <f>'2. WB and IMF ext debt pay data'!AX315</f>
        <v>2.3E-2</v>
      </c>
      <c r="AZ110" s="1">
        <f>'2. WB and IMF ext debt pay data'!AY315</f>
        <v>2.3E-2</v>
      </c>
      <c r="BA110" s="1">
        <f>'2. WB and IMF ext debt pay data'!AZ315</f>
        <v>2.4E-2</v>
      </c>
      <c r="BB110" s="1">
        <f>'2. WB and IMF ext debt pay data'!BA315</f>
        <v>2.3E-2</v>
      </c>
      <c r="BC110" s="1"/>
      <c r="BD110" s="1"/>
      <c r="BE110" s="1"/>
      <c r="BF110" s="1"/>
      <c r="BG110" s="1"/>
      <c r="BH110" s="1">
        <f t="shared" si="14"/>
        <v>1.8290674263450327E-2</v>
      </c>
      <c r="BI110" s="1">
        <f t="shared" si="13"/>
        <v>1.8802032513666089E-2</v>
      </c>
      <c r="BJ110" s="1">
        <f t="shared" si="15"/>
        <v>2.5147110309029351E-2</v>
      </c>
    </row>
    <row r="111" spans="1:62" x14ac:dyDescent="0.25">
      <c r="A111" t="s">
        <v>185</v>
      </c>
      <c r="B111" t="s">
        <v>247</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f>'2. WB and IMF ext debt pay data'!AJ318</f>
        <v>5.2857633544247141E-3</v>
      </c>
      <c r="AL111" s="1">
        <f>'2. WB and IMF ext debt pay data'!AK318</f>
        <v>2.4056427969920775E-4</v>
      </c>
      <c r="AM111" s="1">
        <f>'2. WB and IMF ext debt pay data'!AL318</f>
        <v>2.2790581525662074E-4</v>
      </c>
      <c r="AN111" s="1">
        <f>'2. WB and IMF ext debt pay data'!AM318</f>
        <v>3.1697957302131221E-4</v>
      </c>
      <c r="AO111" s="1">
        <f>'2. WB and IMF ext debt pay data'!AN318</f>
        <v>1.2910952506792043E-4</v>
      </c>
      <c r="AP111" s="1">
        <f>'2. WB and IMF ext debt pay data'!AO318</f>
        <v>2.3058840266385042E-4</v>
      </c>
      <c r="AQ111" s="1">
        <f>'2. WB and IMF ext debt pay data'!AP318</f>
        <v>1.8867647413078499E-3</v>
      </c>
      <c r="AR111" s="1">
        <f>'2. WB and IMF ext debt pay data'!AQ318</f>
        <v>1.9E-2</v>
      </c>
      <c r="AS111" s="1">
        <f>'2. WB and IMF ext debt pay data'!AR318</f>
        <v>4.6194562869772984E-2</v>
      </c>
      <c r="AT111" s="1">
        <f>'2. WB and IMF ext debt pay data'!AS318</f>
        <v>2.7641588860878277E-2</v>
      </c>
      <c r="AU111" s="1">
        <f>'2. WB and IMF ext debt pay data'!AT318</f>
        <v>3.6022309240671922E-2</v>
      </c>
      <c r="AV111" s="1">
        <f>'2. WB and IMF ext debt pay data'!AU318</f>
        <v>1.780744265478993E-2</v>
      </c>
      <c r="AW111" s="1">
        <f>'2. WB and IMF ext debt pay data'!AV318</f>
        <v>2.1000000000000001E-2</v>
      </c>
      <c r="AX111" s="1">
        <f>'2. WB and IMF ext debt pay data'!AW318</f>
        <v>3.7999999999999999E-2</v>
      </c>
      <c r="AY111" s="1">
        <f>'2. WB and IMF ext debt pay data'!AX318</f>
        <v>3.5999999999999997E-2</v>
      </c>
      <c r="AZ111" s="1">
        <f>'2. WB and IMF ext debt pay data'!AY318</f>
        <v>3.3000000000000002E-2</v>
      </c>
      <c r="BA111" s="1">
        <f>'2. WB and IMF ext debt pay data'!AZ318</f>
        <v>4.5999999999999999E-2</v>
      </c>
      <c r="BB111" s="1">
        <f>'2. WB and IMF ext debt pay data'!BA318</f>
        <v>4.5999999999999999E-2</v>
      </c>
      <c r="BC111" s="1"/>
      <c r="BD111" s="1"/>
      <c r="BE111" s="1"/>
      <c r="BF111" s="1"/>
      <c r="BG111" s="1"/>
      <c r="BH111" s="1">
        <f t="shared" si="14"/>
        <v>2.4221809766774422E-2</v>
      </c>
      <c r="BI111" s="1">
        <f t="shared" si="13"/>
        <v>2.7944317271018853E-2</v>
      </c>
      <c r="BJ111" s="1">
        <f t="shared" si="15"/>
        <v>2.8201860663697481E-2</v>
      </c>
    </row>
    <row r="112" spans="1:62" x14ac:dyDescent="0.25">
      <c r="A112" t="s">
        <v>188</v>
      </c>
      <c r="B112" t="s">
        <v>248</v>
      </c>
      <c r="D112" s="1"/>
      <c r="E112" s="1"/>
      <c r="F112" s="1"/>
      <c r="G112" s="1"/>
      <c r="H112" s="1"/>
      <c r="I112" s="1"/>
      <c r="J112" s="1"/>
      <c r="K112" s="1"/>
      <c r="L112" s="1"/>
      <c r="M112" s="1"/>
      <c r="N112" s="1"/>
      <c r="O112" s="1"/>
      <c r="P112" s="1"/>
      <c r="Q112" s="1"/>
      <c r="R112" s="1">
        <f>'2. WB and IMF ext debt pay data'!Q321</f>
        <v>4.5050912870672886E-2</v>
      </c>
      <c r="S112" s="1">
        <f>'2. WB and IMF ext debt pay data'!R321</f>
        <v>4.8053672780525712E-2</v>
      </c>
      <c r="T112" s="1">
        <f>'2. WB and IMF ext debt pay data'!S321</f>
        <v>6.3296401276756786E-2</v>
      </c>
      <c r="U112" s="1">
        <f>'2. WB and IMF ext debt pay data'!T321</f>
        <v>7.0089099335464922E-2</v>
      </c>
      <c r="V112" s="1">
        <f>'2. WB and IMF ext debt pay data'!U321</f>
        <v>9.1828964352290945E-2</v>
      </c>
      <c r="W112" s="1">
        <f>'2. WB and IMF ext debt pay data'!V321</f>
        <v>3.5932720539765595E-2</v>
      </c>
      <c r="X112" s="1">
        <f>'2. WB and IMF ext debt pay data'!W321</f>
        <v>7.2313819546605734E-2</v>
      </c>
      <c r="Y112" s="1">
        <f>'2. WB and IMF ext debt pay data'!X321</f>
        <v>9.1223173954307554E-2</v>
      </c>
      <c r="Z112" s="1">
        <f>'2. WB and IMF ext debt pay data'!Y321</f>
        <v>6.9693036715219925E-2</v>
      </c>
      <c r="AA112" s="1">
        <f>'2. WB and IMF ext debt pay data'!Z321</f>
        <v>5.6426206252398789E-2</v>
      </c>
      <c r="AB112" s="1">
        <f>'2. WB and IMF ext debt pay data'!AA321</f>
        <v>3.6173967859650193E-2</v>
      </c>
      <c r="AC112" s="1">
        <f>'2. WB and IMF ext debt pay data'!AB321</f>
        <v>5.6599268514151251E-2</v>
      </c>
      <c r="AD112" s="1">
        <f>'2. WB and IMF ext debt pay data'!AC321</f>
        <v>5.6219272059630829E-2</v>
      </c>
      <c r="AE112" s="1">
        <f>'2. WB and IMF ext debt pay data'!AD321</f>
        <v>3.2091668054045189E-2</v>
      </c>
      <c r="AF112" s="1">
        <f>'2. WB and IMF ext debt pay data'!AE321</f>
        <v>3.9190700326864898E-2</v>
      </c>
      <c r="AG112" s="1">
        <f>'2. WB and IMF ext debt pay data'!AF321</f>
        <v>4.0505635755492646E-2</v>
      </c>
      <c r="AH112" s="1">
        <f>'2. WB and IMF ext debt pay data'!AG321</f>
        <v>3.2681225149904472E-2</v>
      </c>
      <c r="AI112" s="1">
        <f>'2. WB and IMF ext debt pay data'!AH321</f>
        <v>3.3797378882001468E-2</v>
      </c>
      <c r="AJ112" s="1">
        <f>'2. WB and IMF ext debt pay data'!AI321</f>
        <v>5.6043525212272641E-2</v>
      </c>
      <c r="AK112" s="1">
        <f>'2. WB and IMF ext debt pay data'!AJ321</f>
        <v>8.4050215158403954E-2</v>
      </c>
      <c r="AL112" s="1">
        <f>'2. WB and IMF ext debt pay data'!AK321</f>
        <v>4.578127975758433E-2</v>
      </c>
      <c r="AM112" s="1">
        <f>'2. WB and IMF ext debt pay data'!AL321</f>
        <v>0.17772880939041427</v>
      </c>
      <c r="AN112" s="1">
        <f>'2. WB and IMF ext debt pay data'!AM321</f>
        <v>6.7230477840547101E-2</v>
      </c>
      <c r="AO112" s="1">
        <f>'2. WB and IMF ext debt pay data'!AN321</f>
        <v>5.6162910572593067E-2</v>
      </c>
      <c r="AP112" s="1">
        <f>'2. WB and IMF ext debt pay data'!AO321</f>
        <v>0.14673255092554488</v>
      </c>
      <c r="AQ112" s="1">
        <f>'2. WB and IMF ext debt pay data'!AP321</f>
        <v>7.5139349885305948E-2</v>
      </c>
      <c r="AR112" s="1">
        <f>'2. WB and IMF ext debt pay data'!AQ321</f>
        <v>0.13185180198139881</v>
      </c>
      <c r="AS112" s="1">
        <f>'2. WB and IMF ext debt pay data'!AR321</f>
        <v>9.9978114015354599E-2</v>
      </c>
      <c r="AT112" s="1">
        <f>'2. WB and IMF ext debt pay data'!AS321</f>
        <v>0.12284829223900022</v>
      </c>
      <c r="AU112" s="1">
        <f>'2. WB and IMF ext debt pay data'!AT321</f>
        <v>0.10664493069282441</v>
      </c>
      <c r="AV112" s="1">
        <f>'2. WB and IMF ext debt pay data'!AU321</f>
        <v>0.10396209325637829</v>
      </c>
      <c r="AW112" s="1">
        <f>'2. WB and IMF ext debt pay data'!AV321</f>
        <v>4.5454545454545456E-2</v>
      </c>
      <c r="AX112" s="1">
        <f>'2. WB and IMF ext debt pay data'!AW321</f>
        <v>3.8327526132404185E-2</v>
      </c>
      <c r="AY112" s="1">
        <f>'2. WB and IMF ext debt pay data'!AX321</f>
        <v>3.125E-2</v>
      </c>
      <c r="AZ112" s="1">
        <f>'2. WB and IMF ext debt pay data'!AY321</f>
        <v>3.4722222222222224E-2</v>
      </c>
      <c r="BA112" s="1">
        <f>'2. WB and IMF ext debt pay data'!AZ321</f>
        <v>3.8194444444444448E-2</v>
      </c>
      <c r="BB112" s="1">
        <f>'2. WB and IMF ext debt pay data'!BA321</f>
        <v>3.125E-2</v>
      </c>
      <c r="BC112" s="1"/>
      <c r="BD112" s="1"/>
      <c r="BE112" s="1"/>
      <c r="BF112" s="1"/>
      <c r="BG112" s="1"/>
      <c r="BH112" s="1">
        <f t="shared" si="14"/>
        <v>9.7982732503543959E-2</v>
      </c>
      <c r="BI112" s="1">
        <f t="shared" si="13"/>
        <v>0.10178996293991695</v>
      </c>
      <c r="BJ112" s="1">
        <f t="shared" si="15"/>
        <v>5.4748541210831989E-2</v>
      </c>
    </row>
    <row r="113" spans="1:62" x14ac:dyDescent="0.25">
      <c r="A113" t="s">
        <v>190</v>
      </c>
      <c r="B113" t="s">
        <v>247</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f>'2. WB and IMF ext debt pay data'!AI324</f>
        <v>0</v>
      </c>
      <c r="AK113" s="1">
        <f>'2. WB and IMF ext debt pay data'!AJ324</f>
        <v>0</v>
      </c>
      <c r="AL113" s="1">
        <f>'2. WB and IMF ext debt pay data'!AK324</f>
        <v>6.4000000000000001E-2</v>
      </c>
      <c r="AM113" s="1">
        <f>'2. WB and IMF ext debt pay data'!AL324</f>
        <v>0.158</v>
      </c>
      <c r="AN113" s="1">
        <f>'2. WB and IMF ext debt pay data'!AM324</f>
        <v>9.9000000000000005E-2</v>
      </c>
      <c r="AO113" s="1">
        <f>'2. WB and IMF ext debt pay data'!AN324</f>
        <v>0.11700000000000001</v>
      </c>
      <c r="AP113" s="1">
        <f>'2. WB and IMF ext debt pay data'!AO324</f>
        <v>0.17699999999999999</v>
      </c>
      <c r="AQ113" s="1">
        <f>'2. WB and IMF ext debt pay data'!AP324</f>
        <v>0.28799999999999998</v>
      </c>
      <c r="AR113" s="1">
        <f>'2. WB and IMF ext debt pay data'!AQ324</f>
        <v>0.71799999999999997</v>
      </c>
      <c r="AS113" s="1">
        <f>'2. WB and IMF ext debt pay data'!AR324</f>
        <v>0.16900000000000001</v>
      </c>
      <c r="AT113" s="1">
        <f>'2. WB and IMF ext debt pay data'!AS324</f>
        <v>0.36599999999999999</v>
      </c>
      <c r="AU113" s="1">
        <f>'2. WB and IMF ext debt pay data'!AT324</f>
        <v>8.5000000000000006E-2</v>
      </c>
      <c r="AV113" s="1">
        <f>'2. WB and IMF ext debt pay data'!AU324</f>
        <v>0.17399999999999999</v>
      </c>
      <c r="AW113" s="1">
        <f>'2. WB and IMF ext debt pay data'!AV324</f>
        <v>0.28499999999999998</v>
      </c>
      <c r="AX113" s="1">
        <f>'2. WB and IMF ext debt pay data'!AW324</f>
        <v>0.23899999999999999</v>
      </c>
      <c r="AY113" s="1">
        <f>'2. WB and IMF ext debt pay data'!AX324</f>
        <v>0.156</v>
      </c>
      <c r="AZ113" s="1">
        <f>'2. WB and IMF ext debt pay data'!AY324</f>
        <v>0.16700000000000001</v>
      </c>
      <c r="BA113" s="1">
        <f>'2. WB and IMF ext debt pay data'!AZ324</f>
        <v>0.17499999999999999</v>
      </c>
      <c r="BB113" s="1">
        <f>'2. WB and IMF ext debt pay data'!BA324</f>
        <v>0.18</v>
      </c>
      <c r="BC113" s="1"/>
      <c r="BD113" s="1"/>
      <c r="BE113" s="1"/>
      <c r="BF113" s="1"/>
      <c r="BG113" s="1"/>
      <c r="BH113" s="1">
        <f t="shared" si="14"/>
        <v>0.29785714285714288</v>
      </c>
      <c r="BI113" s="1">
        <f t="shared" si="13"/>
        <v>0.29949999999999999</v>
      </c>
      <c r="BJ113" s="1">
        <f t="shared" si="15"/>
        <v>0.2135</v>
      </c>
    </row>
    <row r="114" spans="1:62" x14ac:dyDescent="0.25">
      <c r="A114" t="s">
        <v>192</v>
      </c>
      <c r="B114" t="s">
        <v>249</v>
      </c>
      <c r="D114" s="1">
        <f>'2. WB and IMF ext debt pay data'!C327</f>
        <v>0.15382425020322593</v>
      </c>
      <c r="E114" s="1">
        <f>'2. WB and IMF ext debt pay data'!D327</f>
        <v>0.17976896383337448</v>
      </c>
      <c r="F114" s="1">
        <f>'2. WB and IMF ext debt pay data'!E327</f>
        <v>0.2064615561078734</v>
      </c>
      <c r="G114" s="1">
        <f>'2. WB and IMF ext debt pay data'!F327</f>
        <v>0.21187328843371792</v>
      </c>
      <c r="H114" s="1">
        <f>'2. WB and IMF ext debt pay data'!G327</f>
        <v>0.18837484587133871</v>
      </c>
      <c r="I114" s="1">
        <f>'2. WB and IMF ext debt pay data'!H327</f>
        <v>0.22189246119784534</v>
      </c>
      <c r="J114" s="1">
        <f>'2. WB and IMF ext debt pay data'!I327</f>
        <v>0.26344762110628389</v>
      </c>
      <c r="K114" s="1">
        <f>'2. WB and IMF ext debt pay data'!J327</f>
        <v>0.30850958270271744</v>
      </c>
      <c r="L114" s="1">
        <f>'2. WB and IMF ext debt pay data'!K327</f>
        <v>0.29615172008296153</v>
      </c>
      <c r="M114" s="1">
        <f>'2. WB and IMF ext debt pay data'!L327</f>
        <v>0.25913663515269653</v>
      </c>
      <c r="N114" s="1">
        <f>'2. WB and IMF ext debt pay data'!M327</f>
        <v>0.19044316440714532</v>
      </c>
      <c r="O114" s="1">
        <f>'2. WB and IMF ext debt pay data'!N327</f>
        <v>0.199368398655001</v>
      </c>
      <c r="P114" s="1">
        <f>'2. WB and IMF ext debt pay data'!O327</f>
        <v>0.20856282903902124</v>
      </c>
      <c r="Q114" s="1">
        <f>'2. WB and IMF ext debt pay data'!P327</f>
        <v>0.18342672138385355</v>
      </c>
      <c r="R114" s="1">
        <f>'2. WB and IMF ext debt pay data'!Q327</f>
        <v>0.16620195693207193</v>
      </c>
      <c r="S114" s="1">
        <f>'2. WB and IMF ext debt pay data'!R327</f>
        <v>0.15907189047013445</v>
      </c>
      <c r="T114" s="1">
        <f>'2. WB and IMF ext debt pay data'!S327</f>
        <v>0.16236955877666723</v>
      </c>
      <c r="U114" s="1">
        <f>'2. WB and IMF ext debt pay data'!T327</f>
        <v>0.16377294662105313</v>
      </c>
      <c r="V114" s="1">
        <f>'2. WB and IMF ext debt pay data'!U327</f>
        <v>0.18763845550975997</v>
      </c>
      <c r="W114" s="1">
        <f>'2. WB and IMF ext debt pay data'!V327</f>
        <v>0.23493314613179286</v>
      </c>
      <c r="X114" s="1">
        <f>'2. WB and IMF ext debt pay data'!W327</f>
        <v>0.25371541724764968</v>
      </c>
      <c r="Y114" s="1">
        <f>'2. WB and IMF ext debt pay data'!X327</f>
        <v>0.22570029003525663</v>
      </c>
      <c r="Z114" s="1">
        <f>'2. WB and IMF ext debt pay data'!Y327</f>
        <v>0.2026551310044421</v>
      </c>
      <c r="AA114" s="1">
        <f>'2. WB and IMF ext debt pay data'!Z327</f>
        <v>0.17735661177323578</v>
      </c>
      <c r="AB114" s="1">
        <f>'2. WB and IMF ext debt pay data'!AA327</f>
        <v>0.2107894271162864</v>
      </c>
      <c r="AC114" s="1">
        <f>'2. WB and IMF ext debt pay data'!AB327</f>
        <v>8.8558760304974213E-2</v>
      </c>
      <c r="AD114" s="1">
        <f>'2. WB and IMF ext debt pay data'!AC327</f>
        <v>0.17588233159832564</v>
      </c>
      <c r="AE114" s="1">
        <f>'2. WB and IMF ext debt pay data'!AD327</f>
        <v>0.13910939743018264</v>
      </c>
      <c r="AF114" s="1">
        <f>'2. WB and IMF ext debt pay data'!AE327</f>
        <v>0.17254680746676296</v>
      </c>
      <c r="AG114" s="1">
        <f>'2. WB and IMF ext debt pay data'!AF327</f>
        <v>0.19174187736221318</v>
      </c>
      <c r="AH114" s="1">
        <f>'2. WB and IMF ext debt pay data'!AG327</f>
        <v>0.16591491664218846</v>
      </c>
      <c r="AI114" s="1">
        <f>'2. WB and IMF ext debt pay data'!AH327</f>
        <v>0.12431788184923734</v>
      </c>
      <c r="AJ114" s="1">
        <f>'2. WB and IMF ext debt pay data'!AI327</f>
        <v>0.21876558840143467</v>
      </c>
      <c r="AK114" s="1">
        <f>'2. WB and IMF ext debt pay data'!AJ327</f>
        <v>0.20366974334452781</v>
      </c>
      <c r="AL114" s="1">
        <f>'2. WB and IMF ext debt pay data'!AK327</f>
        <v>0.44442993516324519</v>
      </c>
      <c r="AM114" s="1">
        <f>'2. WB and IMF ext debt pay data'!AL327</f>
        <v>0.27598832894964215</v>
      </c>
      <c r="AN114" s="1">
        <f>'2. WB and IMF ext debt pay data'!AM327</f>
        <v>0.22109531926161299</v>
      </c>
      <c r="AO114" s="1">
        <f>'2. WB and IMF ext debt pay data'!AN327</f>
        <v>0.30681540742156987</v>
      </c>
      <c r="AP114" s="1">
        <f>'2. WB and IMF ext debt pay data'!AO327</f>
        <v>0.37442793348265413</v>
      </c>
      <c r="AQ114" s="1">
        <f>'2. WB and IMF ext debt pay data'!AP327</f>
        <v>0.47004182627360491</v>
      </c>
      <c r="AR114" s="1">
        <f>'2. WB and IMF ext debt pay data'!AQ327</f>
        <v>0.59288555426388878</v>
      </c>
      <c r="AS114" s="1">
        <f>'2. WB and IMF ext debt pay data'!AR327</f>
        <v>0.57259289759832088</v>
      </c>
      <c r="AT114" s="1">
        <f>'2. WB and IMF ext debt pay data'!AS327</f>
        <v>0.35137288616783297</v>
      </c>
      <c r="AU114" s="1">
        <f>'2. WB and IMF ext debt pay data'!AT327</f>
        <v>0.19445547536948768</v>
      </c>
      <c r="AV114" s="1">
        <f>'2. WB and IMF ext debt pay data'!AU327</f>
        <v>0.22616526842411311</v>
      </c>
      <c r="AW114" s="1">
        <f>'2. WB and IMF ext debt pay data'!AV327</f>
        <v>0.16867469879518071</v>
      </c>
      <c r="AX114" s="1">
        <f>'2. WB and IMF ext debt pay data'!AW327</f>
        <v>0.15894039735099338</v>
      </c>
      <c r="AY114" s="1">
        <f>'2. WB and IMF ext debt pay data'!AX327</f>
        <v>0.16666666666666666</v>
      </c>
      <c r="AZ114" s="1">
        <f>'2. WB and IMF ext debt pay data'!AY327</f>
        <v>0.21476510067114093</v>
      </c>
      <c r="BA114" s="1">
        <f>'2. WB and IMF ext debt pay data'!AZ327</f>
        <v>0.22818791946308722</v>
      </c>
      <c r="BB114" s="1">
        <f>'2. WB and IMF ext debt pay data'!BA327</f>
        <v>0.22972972972972971</v>
      </c>
      <c r="BC114" s="1"/>
      <c r="BD114" s="1"/>
      <c r="BE114" s="1"/>
      <c r="BF114" s="1"/>
      <c r="BG114" s="1"/>
      <c r="BH114" s="1">
        <f t="shared" si="14"/>
        <v>0.36802694384177553</v>
      </c>
      <c r="BI114" s="1">
        <f t="shared" si="13"/>
        <v>0.3510244634364707</v>
      </c>
      <c r="BJ114" s="1">
        <f t="shared" si="15"/>
        <v>0.18011175780923847</v>
      </c>
    </row>
    <row r="115" spans="1:62" x14ac:dyDescent="0.25">
      <c r="A115" t="s">
        <v>193</v>
      </c>
      <c r="B115" t="s">
        <v>251</v>
      </c>
      <c r="C115" t="s">
        <v>244</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f>'2. WB and IMF ext debt pay data'!AM330</f>
        <v>6.2E-2</v>
      </c>
      <c r="AO115" s="1">
        <f>'2. WB and IMF ext debt pay data'!AN330</f>
        <v>6.0999999999999999E-2</v>
      </c>
      <c r="AP115" s="1">
        <f>'2. WB and IMF ext debt pay data'!AO330</f>
        <v>0.04</v>
      </c>
      <c r="AQ115" s="1">
        <f>'2. WB and IMF ext debt pay data'!AP330</f>
        <v>3.6999999999999998E-2</v>
      </c>
      <c r="AR115" s="1">
        <f>'2. WB and IMF ext debt pay data'!AQ330</f>
        <v>4.8000000000000001E-2</v>
      </c>
      <c r="AS115" s="1">
        <f>'2. WB and IMF ext debt pay data'!AR330</f>
        <v>4.2999999999999997E-2</v>
      </c>
      <c r="AT115" s="1">
        <f>'2. WB and IMF ext debt pay data'!AS330</f>
        <v>3.6999999999999998E-2</v>
      </c>
      <c r="AU115" s="1">
        <f>'2. WB and IMF ext debt pay data'!AT330</f>
        <v>3.2000000000000001E-2</v>
      </c>
      <c r="AV115" s="1">
        <f>'2. WB and IMF ext debt pay data'!AU330</f>
        <v>4.7468354430379743E-2</v>
      </c>
      <c r="AW115" s="1">
        <f>'2. WB and IMF ext debt pay data'!AV330</f>
        <v>5.4794520547945209E-2</v>
      </c>
      <c r="AX115" s="1">
        <f>'2. WB and IMF ext debt pay data'!AW330</f>
        <v>4.9019607843137254E-2</v>
      </c>
      <c r="AY115" s="1">
        <f>'2. WB and IMF ext debt pay data'!AX330</f>
        <v>5.7877813504823149E-2</v>
      </c>
      <c r="AZ115" s="1">
        <f>'2. WB and IMF ext debt pay data'!AY330</f>
        <v>8.8607594936708847E-2</v>
      </c>
      <c r="BA115" s="1">
        <f>'2. WB and IMF ext debt pay data'!AZ330</f>
        <v>0.10443037974683543</v>
      </c>
      <c r="BB115" s="1">
        <f>'2. WB and IMF ext debt pay data'!BA330</f>
        <v>0.12025316455696201</v>
      </c>
      <c r="BC115" s="1"/>
      <c r="BD115" s="1"/>
      <c r="BE115" s="1"/>
      <c r="BF115" s="1"/>
      <c r="BG115" s="1"/>
      <c r="BH115" s="1">
        <f t="shared" si="14"/>
        <v>4.2751839282617853E-2</v>
      </c>
      <c r="BI115" s="1">
        <f t="shared" si="13"/>
        <v>4.3710479163054157E-2</v>
      </c>
      <c r="BJ115" s="1">
        <f t="shared" si="15"/>
        <v>5.2290074081571339E-2</v>
      </c>
    </row>
    <row r="116" spans="1:62" x14ac:dyDescent="0.25">
      <c r="A116" t="s">
        <v>194</v>
      </c>
      <c r="B116" t="s">
        <v>248</v>
      </c>
      <c r="C116" t="s">
        <v>244</v>
      </c>
      <c r="D116" s="1"/>
      <c r="E116" s="1">
        <f>'2. WB and IMF ext debt pay data'!D333</f>
        <v>3.0277363402061854E-2</v>
      </c>
      <c r="F116" s="1">
        <f>'2. WB and IMF ext debt pay data'!E333</f>
        <v>3.3548961748633879E-2</v>
      </c>
      <c r="G116" s="1">
        <f>'2. WB and IMF ext debt pay data'!F333</f>
        <v>3.3898898477157359E-2</v>
      </c>
      <c r="H116" s="1">
        <f>'2. WB and IMF ext debt pay data'!G333</f>
        <v>2.4806982071713148E-2</v>
      </c>
      <c r="I116" s="1">
        <f>'2. WB and IMF ext debt pay data'!H333</f>
        <v>2.7280788377504459E-2</v>
      </c>
      <c r="J116" s="1">
        <f>'2. WB and IMF ext debt pay data'!I333</f>
        <v>2.8668941454153624E-2</v>
      </c>
      <c r="K116" s="1">
        <f>'2. WB and IMF ext debt pay data'!J333</f>
        <v>3.0508211540966522E-2</v>
      </c>
      <c r="L116" s="1">
        <f>'2. WB and IMF ext debt pay data'!K333</f>
        <v>3.6159492946178741E-2</v>
      </c>
      <c r="M116" s="1">
        <f>'2. WB and IMF ext debt pay data'!L333</f>
        <v>5.1101016711483607E-2</v>
      </c>
      <c r="N116" s="1">
        <f>'2. WB and IMF ext debt pay data'!M333</f>
        <v>6.1959873499192006E-2</v>
      </c>
      <c r="O116" s="1">
        <f>'2. WB and IMF ext debt pay data'!N333</f>
        <v>9.0837218859730062E-2</v>
      </c>
      <c r="P116" s="1">
        <f>'2. WB and IMF ext debt pay data'!O333</f>
        <v>9.5293684759363284E-2</v>
      </c>
      <c r="Q116" s="1">
        <f>'2. WB and IMF ext debt pay data'!P333</f>
        <v>7.542624139942268E-2</v>
      </c>
      <c r="R116" s="1">
        <f>'2. WB and IMF ext debt pay data'!Q333</f>
        <v>7.751296336825271E-2</v>
      </c>
      <c r="S116" s="1">
        <f>'2. WB and IMF ext debt pay data'!R333</f>
        <v>7.6037552805766892E-2</v>
      </c>
      <c r="T116" s="1">
        <f>'2. WB and IMF ext debt pay data'!S333</f>
        <v>8.2580833768439166E-2</v>
      </c>
      <c r="U116" s="1">
        <f>'2. WB and IMF ext debt pay data'!T333</f>
        <v>8.3933981238697455E-2</v>
      </c>
      <c r="V116" s="1">
        <f>'2. WB and IMF ext debt pay data'!U333</f>
        <v>7.6566139924003754E-2</v>
      </c>
      <c r="W116" s="1">
        <f>'2. WB and IMF ext debt pay data'!V333</f>
        <v>7.6059113609580772E-2</v>
      </c>
      <c r="X116" s="1">
        <f>'2. WB and IMF ext debt pay data'!W333</f>
        <v>0.14869932248197895</v>
      </c>
      <c r="Y116" s="1">
        <f>'2. WB and IMF ext debt pay data'!X333</f>
        <v>0.12901263356673917</v>
      </c>
      <c r="Z116" s="1">
        <f>'2. WB and IMF ext debt pay data'!Y333</f>
        <v>9.5117675517564268E-2</v>
      </c>
      <c r="AA116" s="1">
        <f>'2. WB and IMF ext debt pay data'!Z333</f>
        <v>0.13904897756567411</v>
      </c>
      <c r="AB116" s="1">
        <f>'2. WB and IMF ext debt pay data'!AA333</f>
        <v>9.4735897517557552E-2</v>
      </c>
      <c r="AC116" s="1">
        <f>'2. WB and IMF ext debt pay data'!AB333</f>
        <v>0.12499135507393895</v>
      </c>
      <c r="AD116" s="1">
        <f>'2. WB and IMF ext debt pay data'!AC333</f>
        <v>0.12568925237207795</v>
      </c>
      <c r="AE116" s="1">
        <f>'2. WB and IMF ext debt pay data'!AD333</f>
        <v>0.15348503127851365</v>
      </c>
      <c r="AF116" s="1">
        <f>'2. WB and IMF ext debt pay data'!AE333</f>
        <v>0.15678280603611497</v>
      </c>
      <c r="AG116" s="1">
        <f>'2. WB and IMF ext debt pay data'!AF333</f>
        <v>0.13943177908825871</v>
      </c>
      <c r="AH116" s="1">
        <f>'2. WB and IMF ext debt pay data'!AG333</f>
        <v>0.12943913384043776</v>
      </c>
      <c r="AI116" s="1">
        <f>'2. WB and IMF ext debt pay data'!AH333</f>
        <v>0.12834698932203936</v>
      </c>
      <c r="AJ116" s="1">
        <f>'2. WB and IMF ext debt pay data'!AI333</f>
        <v>0.13520906230404578</v>
      </c>
      <c r="AK116" s="1">
        <f>'2. WB and IMF ext debt pay data'!AJ333</f>
        <v>0.10434628349917299</v>
      </c>
      <c r="AL116" s="1">
        <f>'2. WB and IMF ext debt pay data'!AK333</f>
        <v>9.9630434030604814E-2</v>
      </c>
      <c r="AM116" s="1">
        <f>'2. WB and IMF ext debt pay data'!AL333</f>
        <v>0.1805698728808777</v>
      </c>
      <c r="AN116" s="1">
        <f>'2. WB and IMF ext debt pay data'!AM333</f>
        <v>0.11512842279067981</v>
      </c>
      <c r="AO116" s="1">
        <f>'2. WB and IMF ext debt pay data'!AN333</f>
        <v>0.10334541610994795</v>
      </c>
      <c r="AP116" s="1">
        <f>'2. WB and IMF ext debt pay data'!AO333</f>
        <v>0.10326588214230042</v>
      </c>
      <c r="AQ116" s="1">
        <f>'2. WB and IMF ext debt pay data'!AP333</f>
        <v>0.10835980187794547</v>
      </c>
      <c r="AR116" s="1">
        <f>'2. WB and IMF ext debt pay data'!AQ333</f>
        <v>0.13318830351619979</v>
      </c>
      <c r="AS116" s="1">
        <f>'2. WB and IMF ext debt pay data'!AR333</f>
        <v>0.11242607769405492</v>
      </c>
      <c r="AT116" s="1">
        <f>'2. WB and IMF ext debt pay data'!AS333</f>
        <v>0.10004135931428701</v>
      </c>
      <c r="AU116" s="1">
        <f>'2. WB and IMF ext debt pay data'!AT333</f>
        <v>0.12012537543305862</v>
      </c>
      <c r="AV116" s="1">
        <f>'2. WB and IMF ext debt pay data'!AU333</f>
        <v>0.12893517697513013</v>
      </c>
      <c r="AW116" s="1">
        <f>'2. WB and IMF ext debt pay data'!AV333</f>
        <v>0.18309859154929575</v>
      </c>
      <c r="AX116" s="1">
        <f>'2. WB and IMF ext debt pay data'!AW333</f>
        <v>0.42056074766355145</v>
      </c>
      <c r="AY116" s="1">
        <f>'2. WB and IMF ext debt pay data'!AX333</f>
        <v>0.42924528301886794</v>
      </c>
      <c r="AZ116" s="1">
        <f>'2. WB and IMF ext debt pay data'!AY333</f>
        <v>0.42180094786729855</v>
      </c>
      <c r="BA116" s="1">
        <f>'2. WB and IMF ext debt pay data'!AZ333</f>
        <v>0.41904761904761906</v>
      </c>
      <c r="BB116" s="1">
        <f>'2. WB and IMF ext debt pay data'!BA333</f>
        <v>0.35714285714285715</v>
      </c>
      <c r="BC116" s="1"/>
      <c r="BD116" s="1"/>
      <c r="BE116" s="1"/>
      <c r="BF116" s="1"/>
      <c r="BG116" s="1"/>
      <c r="BH116" s="1">
        <f t="shared" si="14"/>
        <v>0.12659638376571025</v>
      </c>
      <c r="BI116" s="1">
        <f t="shared" si="13"/>
        <v>0.12963581408033772</v>
      </c>
      <c r="BJ116" s="1">
        <f t="shared" si="15"/>
        <v>0.2904599498017113</v>
      </c>
    </row>
    <row r="117" spans="1:62" x14ac:dyDescent="0.25">
      <c r="A117" t="s">
        <v>196</v>
      </c>
      <c r="B117" t="s">
        <v>248</v>
      </c>
      <c r="C117" t="s">
        <v>244</v>
      </c>
      <c r="D117" s="1">
        <f>'2. WB and IMF ext debt pay data'!C336</f>
        <v>2.318017401505524E-2</v>
      </c>
      <c r="E117" s="1">
        <f>'2. WB and IMF ext debt pay data'!D336</f>
        <v>2.8241431169414983E-2</v>
      </c>
      <c r="F117" s="1">
        <f>'2. WB and IMF ext debt pay data'!E336</f>
        <v>5.162311668485306E-2</v>
      </c>
      <c r="G117" s="1">
        <f>'2. WB and IMF ext debt pay data'!F336</f>
        <v>4.963401663956294E-2</v>
      </c>
      <c r="H117" s="1">
        <f>'2. WB and IMF ext debt pay data'!G336</f>
        <v>6.7416470592015151E-2</v>
      </c>
      <c r="I117" s="1">
        <f>'2. WB and IMF ext debt pay data'!H336</f>
        <v>7.946260309795819E-2</v>
      </c>
      <c r="J117" s="1">
        <f>'2. WB and IMF ext debt pay data'!I336</f>
        <v>7.286091408056726E-2</v>
      </c>
      <c r="K117" s="1">
        <f>'2. WB and IMF ext debt pay data'!J336</f>
        <v>6.2051730006156297E-2</v>
      </c>
      <c r="L117" s="1">
        <f>'2. WB and IMF ext debt pay data'!K336</f>
        <v>6.3092326471710355E-2</v>
      </c>
      <c r="M117" s="1">
        <f>'2. WB and IMF ext debt pay data'!L336</f>
        <v>5.9164620823698923E-2</v>
      </c>
      <c r="N117" s="1">
        <f>'2. WB and IMF ext debt pay data'!M336</f>
        <v>6.432024369982299E-2</v>
      </c>
      <c r="O117" s="1">
        <f>'2. WB and IMF ext debt pay data'!N336</f>
        <v>6.8096200208256116E-2</v>
      </c>
      <c r="P117" s="1">
        <f>'2. WB and IMF ext debt pay data'!O336</f>
        <v>8.7012531682876509E-2</v>
      </c>
      <c r="Q117" s="1">
        <f>'2. WB and IMF ext debt pay data'!P336</f>
        <v>0.11721698948622583</v>
      </c>
      <c r="R117" s="1">
        <f>'2. WB and IMF ext debt pay data'!Q336</f>
        <v>0.10092626941353057</v>
      </c>
      <c r="S117" s="1">
        <f>'2. WB and IMF ext debt pay data'!R336</f>
        <v>9.8203229349573457E-2</v>
      </c>
      <c r="T117" s="1">
        <f>'2. WB and IMF ext debt pay data'!S336</f>
        <v>0.10313290899976973</v>
      </c>
      <c r="U117" s="1">
        <f>'2. WB and IMF ext debt pay data'!T336</f>
        <v>0.1118627321292292</v>
      </c>
      <c r="V117" s="1">
        <f>'2. WB and IMF ext debt pay data'!U336</f>
        <v>0.1053815612695268</v>
      </c>
      <c r="W117" s="1">
        <f>'2. WB and IMF ext debt pay data'!V336</f>
        <v>0.12713437826739651</v>
      </c>
      <c r="X117" s="1">
        <f>'2. WB and IMF ext debt pay data'!W336</f>
        <v>0.11456915823012487</v>
      </c>
      <c r="Y117" s="1">
        <f>'2. WB and IMF ext debt pay data'!X336</f>
        <v>0.11406144968445701</v>
      </c>
      <c r="Z117" s="1">
        <f>'2. WB and IMF ext debt pay data'!Y336</f>
        <v>0.1021952492408907</v>
      </c>
      <c r="AA117" s="1">
        <f>'2. WB and IMF ext debt pay data'!Z336</f>
        <v>0.11552387529034909</v>
      </c>
      <c r="AB117" s="1">
        <f>'2. WB and IMF ext debt pay data'!AA336</f>
        <v>0.15894642337750195</v>
      </c>
      <c r="AC117" s="1">
        <f>'2. WB and IMF ext debt pay data'!AB336</f>
        <v>0.18203757130674911</v>
      </c>
      <c r="AD117" s="1">
        <f>'2. WB and IMF ext debt pay data'!AC336</f>
        <v>0.22641571166593133</v>
      </c>
      <c r="AE117" s="1">
        <f>'2. WB and IMF ext debt pay data'!AD336</f>
        <v>0.16254672729889355</v>
      </c>
      <c r="AF117" s="1">
        <f>'2. WB and IMF ext debt pay data'!AE336</f>
        <v>0.15271806558471387</v>
      </c>
      <c r="AG117" s="1">
        <f>'2. WB and IMF ext debt pay data'!AF336</f>
        <v>0.18011083969280448</v>
      </c>
      <c r="AH117" s="1">
        <f>'2. WB and IMF ext debt pay data'!AG336</f>
        <v>0.18246537423544609</v>
      </c>
      <c r="AI117" s="1">
        <f>'2. WB and IMF ext debt pay data'!AH336</f>
        <v>0.18762220489693321</v>
      </c>
      <c r="AJ117" s="1">
        <f>'2. WB and IMF ext debt pay data'!AI336</f>
        <v>0.20192684710923081</v>
      </c>
      <c r="AK117" s="1">
        <f>'2. WB and IMF ext debt pay data'!AJ336</f>
        <v>0.17546441849064998</v>
      </c>
      <c r="AL117" s="1">
        <f>'2. WB and IMF ext debt pay data'!AK336</f>
        <v>0.1411489535370192</v>
      </c>
      <c r="AM117" s="1">
        <f>'2. WB and IMF ext debt pay data'!AL336</f>
        <v>0.16666922193821476</v>
      </c>
      <c r="AN117" s="1">
        <f>'2. WB and IMF ext debt pay data'!AM336</f>
        <v>0.18809550255021915</v>
      </c>
      <c r="AO117" s="1">
        <f>'2. WB and IMF ext debt pay data'!AN336</f>
        <v>0.1975977113831929</v>
      </c>
      <c r="AP117" s="1">
        <f>'2. WB and IMF ext debt pay data'!AO336</f>
        <v>0.21847164247536263</v>
      </c>
      <c r="AQ117" s="1">
        <f>'2. WB and IMF ext debt pay data'!AP336</f>
        <v>0.19806963126732058</v>
      </c>
      <c r="AR117" s="1">
        <f>'2. WB and IMF ext debt pay data'!AQ336</f>
        <v>0.17945464424734547</v>
      </c>
      <c r="AS117" s="1">
        <f>'2. WB and IMF ext debt pay data'!AR336</f>
        <v>0.1232817962594138</v>
      </c>
      <c r="AT117" s="1">
        <f>'2. WB and IMF ext debt pay data'!AS336</f>
        <v>0.12427106941494967</v>
      </c>
      <c r="AU117" s="1">
        <f>'2. WB and IMF ext debt pay data'!AT336</f>
        <v>0.13348052437232677</v>
      </c>
      <c r="AV117" s="1">
        <f>'2. WB and IMF ext debt pay data'!AU336</f>
        <v>0.1404992958431</v>
      </c>
      <c r="AW117" s="1">
        <f>'2. WB and IMF ext debt pay data'!AV336</f>
        <v>0.14000000000000001</v>
      </c>
      <c r="AX117" s="1">
        <f>'2. WB and IMF ext debt pay data'!AW336</f>
        <v>0.25</v>
      </c>
      <c r="AY117" s="1">
        <f>'2. WB and IMF ext debt pay data'!AX336</f>
        <v>0.26</v>
      </c>
      <c r="AZ117" s="1">
        <f>'2. WB and IMF ext debt pay data'!AY336</f>
        <v>0.28999999999999998</v>
      </c>
      <c r="BA117" s="1">
        <f>'2. WB and IMF ext debt pay data'!AZ336</f>
        <v>0.32</v>
      </c>
      <c r="BB117" s="1">
        <f>'2. WB and IMF ext debt pay data'!BA336</f>
        <v>0.33</v>
      </c>
      <c r="BC117" s="1"/>
      <c r="BD117" s="1"/>
      <c r="BE117" s="1"/>
      <c r="BF117" s="1"/>
      <c r="BG117" s="1"/>
      <c r="BH117" s="1">
        <f t="shared" si="14"/>
        <v>0.14843670877206522</v>
      </c>
      <c r="BI117" s="1">
        <f t="shared" si="13"/>
        <v>0.14016455502285594</v>
      </c>
      <c r="BJ117" s="1">
        <f t="shared" si="15"/>
        <v>0.19762482396077502</v>
      </c>
    </row>
    <row r="118" spans="1:62" x14ac:dyDescent="0.25">
      <c r="A118" t="s">
        <v>255</v>
      </c>
      <c r="B118" t="s">
        <v>247</v>
      </c>
      <c r="D118" s="1">
        <f>'2. WB and IMF ext debt pay data'!C339</f>
        <v>0.11841868694642967</v>
      </c>
      <c r="E118" s="1">
        <f>'2. WB and IMF ext debt pay data'!D339</f>
        <v>0.1624928248255913</v>
      </c>
      <c r="F118" s="1">
        <f>'2. WB and IMF ext debt pay data'!E339</f>
        <v>0.23153205688945053</v>
      </c>
      <c r="G118" s="1">
        <f>'2. WB and IMF ext debt pay data'!F339</f>
        <v>0.14312590627944827</v>
      </c>
      <c r="H118" s="1">
        <f>'2. WB and IMF ext debt pay data'!G339</f>
        <v>8.661054158324992E-2</v>
      </c>
      <c r="I118" s="1">
        <f>'2. WB and IMF ext debt pay data'!H339</f>
        <v>0.1294812866814895</v>
      </c>
      <c r="J118" s="1">
        <f>'2. WB and IMF ext debt pay data'!I339</f>
        <v>0.16522115833333334</v>
      </c>
      <c r="K118" s="1">
        <f>'2. WB and IMF ext debt pay data'!J339</f>
        <v>3.553049142798767E-2</v>
      </c>
      <c r="L118" s="1">
        <f>'2. WB and IMF ext debt pay data'!K339</f>
        <v>4.5809795716562546E-2</v>
      </c>
      <c r="M118" s="1">
        <f>'2. WB and IMF ext debt pay data'!L339</f>
        <v>2.3299381349842094E-2</v>
      </c>
      <c r="N118" s="1">
        <f>'2. WB and IMF ext debt pay data'!M339</f>
        <v>7.4434648256911567E-2</v>
      </c>
      <c r="O118" s="1">
        <f>'2. WB and IMF ext debt pay data'!N339</f>
        <v>4.5596395231648275E-2</v>
      </c>
      <c r="P118" s="1">
        <f>'2. WB and IMF ext debt pay data'!O339</f>
        <v>3.3107813714160474E-2</v>
      </c>
      <c r="Q118" s="1">
        <f>'2. WB and IMF ext debt pay data'!P339</f>
        <v>2.4695159980164836E-2</v>
      </c>
      <c r="R118" s="1">
        <f>'2. WB and IMF ext debt pay data'!Q339</f>
        <v>3.2766954370224474E-3</v>
      </c>
      <c r="S118" s="1">
        <f>'2. WB and IMF ext debt pay data'!R339</f>
        <v>0.10966611128253707</v>
      </c>
      <c r="T118" s="1">
        <f>'2. WB and IMF ext debt pay data'!S339</f>
        <v>8.5348390624316026E-2</v>
      </c>
      <c r="U118" s="1">
        <f>'2. WB and IMF ext debt pay data'!T339</f>
        <v>8.2736297210712254E-2</v>
      </c>
      <c r="V118" s="1">
        <f>'2. WB and IMF ext debt pay data'!U339</f>
        <v>7.7507065595024183E-2</v>
      </c>
      <c r="W118" s="1">
        <f>'2. WB and IMF ext debt pay data'!V339</f>
        <v>7.3266941901669935E-2</v>
      </c>
      <c r="X118" s="1">
        <f>'2. WB and IMF ext debt pay data'!W339</f>
        <v>0.19091319208613305</v>
      </c>
      <c r="Y118" s="1">
        <f>'2. WB and IMF ext debt pay data'!X339</f>
        <v>0.16413029558821182</v>
      </c>
      <c r="Z118" s="1">
        <f>'2. WB and IMF ext debt pay data'!Y339</f>
        <v>7.9703002909782966E-2</v>
      </c>
      <c r="AA118" s="1">
        <f>'2. WB and IMF ext debt pay data'!Z339</f>
        <v>9.6376593089800622E-2</v>
      </c>
      <c r="AB118" s="1">
        <f>'2. WB and IMF ext debt pay data'!AA339</f>
        <v>7.1275060391025505E-2</v>
      </c>
      <c r="AC118" s="1">
        <f>'2. WB and IMF ext debt pay data'!AB339</f>
        <v>5.7910342522115174E-2</v>
      </c>
      <c r="AD118" s="1">
        <f>'2. WB and IMF ext debt pay data'!AC339</f>
        <v>3.7048152691511384E-2</v>
      </c>
      <c r="AE118" s="1">
        <f>'2. WB and IMF ext debt pay data'!AD339</f>
        <v>3.7127400488303992E-2</v>
      </c>
      <c r="AF118" s="1">
        <f>'2. WB and IMF ext debt pay data'!AE339</f>
        <v>2.708427575879201E-2</v>
      </c>
      <c r="AG118" s="1">
        <f>'2. WB and IMF ext debt pay data'!AF339</f>
        <v>5.9871630514342161E-2</v>
      </c>
      <c r="AH118" s="1">
        <f>'2. WB and IMF ext debt pay data'!AG339</f>
        <v>4.2760092122927335E-2</v>
      </c>
      <c r="AI118" s="1">
        <f>'2. WB and IMF ext debt pay data'!AH339</f>
        <v>5.0238369867121158E-2</v>
      </c>
      <c r="AJ118" s="1">
        <f>'2. WB and IMF ext debt pay data'!AI339</f>
        <v>8.1202130956693916E-2</v>
      </c>
      <c r="AK118" s="1">
        <f>'2. WB and IMF ext debt pay data'!AJ339</f>
        <v>5.8063717669445063E-2</v>
      </c>
      <c r="AL118" s="1">
        <f>'2. WB and IMF ext debt pay data'!AK339</f>
        <v>4.8590675213897282E-2</v>
      </c>
      <c r="AM118" s="1">
        <f>'2. WB and IMF ext debt pay data'!AL339</f>
        <v>9.5024977081230977E-2</v>
      </c>
      <c r="AN118" s="1">
        <f>'2. WB and IMF ext debt pay data'!AM339</f>
        <v>7.4437888894184803E-2</v>
      </c>
      <c r="AO118" s="1">
        <f>'2. WB and IMF ext debt pay data'!AN339</f>
        <v>7.3368362412322224E-2</v>
      </c>
      <c r="AP118" s="1">
        <f>'2. WB and IMF ext debt pay data'!AO339</f>
        <v>6.9762160652616853E-2</v>
      </c>
      <c r="AQ118" s="1">
        <f>'2. WB and IMF ext debt pay data'!AP339</f>
        <v>7.708944452281398E-2</v>
      </c>
      <c r="AR118" s="1">
        <f>'2. WB and IMF ext debt pay data'!AQ339</f>
        <v>8.4423830006642997E-2</v>
      </c>
      <c r="AS118" s="1">
        <f>'2. WB and IMF ext debt pay data'!AR339</f>
        <v>0.9128781118264041</v>
      </c>
      <c r="AT118" s="1">
        <f>'2. WB and IMF ext debt pay data'!AS339</f>
        <v>3.4934404318459837E-2</v>
      </c>
      <c r="AU118" s="1">
        <f>'2. WB and IMF ext debt pay data'!AT339</f>
        <v>0.11951474041023204</v>
      </c>
      <c r="AV118" s="1">
        <f>'2. WB and IMF ext debt pay data'!AU339</f>
        <v>0.22783951245982154</v>
      </c>
      <c r="AW118" s="1">
        <f>'2. WB and IMF ext debt pay data'!AV339</f>
        <v>0.56403386206238815</v>
      </c>
      <c r="AX118" s="1">
        <f>'2. WB and IMF ext debt pay data'!AW339</f>
        <v>0.23383246999186913</v>
      </c>
      <c r="AY118" s="1"/>
      <c r="AZ118" s="1"/>
      <c r="BA118" s="1"/>
      <c r="BB118" s="1"/>
      <c r="BC118" s="1"/>
      <c r="BD118" s="1"/>
      <c r="BE118" s="1"/>
      <c r="BF118" s="1"/>
      <c r="BG118" s="1"/>
      <c r="BH118" s="1">
        <f t="shared" si="14"/>
        <v>0.28867341508668037</v>
      </c>
      <c r="BI118" s="1">
        <f t="shared" si="13"/>
        <v>0.32393741018065814</v>
      </c>
      <c r="BJ118" s="1">
        <f t="shared" si="15"/>
        <v>0.34190194817135966</v>
      </c>
    </row>
    <row r="119" spans="1:62" x14ac:dyDescent="0.25">
      <c r="A119" t="s">
        <v>199</v>
      </c>
      <c r="B119" t="s">
        <v>248</v>
      </c>
      <c r="C119" t="s">
        <v>244</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f>'2. WB and IMF ext debt pay data'!AL342</f>
        <v>4.7368333286045734E-2</v>
      </c>
      <c r="AN119" s="1">
        <f>'2. WB and IMF ext debt pay data'!AM342</f>
        <v>0.25194179493964941</v>
      </c>
      <c r="AO119" s="1">
        <f>'2. WB and IMF ext debt pay data'!AN342</f>
        <v>0.18567469805332812</v>
      </c>
      <c r="AP119" s="1">
        <f>'2. WB and IMF ext debt pay data'!AO342</f>
        <v>0.21855675031104396</v>
      </c>
      <c r="AQ119" s="1">
        <f>'2. WB and IMF ext debt pay data'!AP342</f>
        <v>0.25210557299823738</v>
      </c>
      <c r="AR119" s="1">
        <f>'2. WB and IMF ext debt pay data'!AQ342</f>
        <v>0.26591402983695028</v>
      </c>
      <c r="AS119" s="1">
        <f>'2. WB and IMF ext debt pay data'!AR342</f>
        <v>0.13735598861778034</v>
      </c>
      <c r="AT119" s="1">
        <f>'2. WB and IMF ext debt pay data'!AS342</f>
        <v>9.1434978752852947E-2</v>
      </c>
      <c r="AU119" s="1">
        <f>'2. WB and IMF ext debt pay data'!AT342</f>
        <v>0.15263129745453591</v>
      </c>
      <c r="AV119" s="1">
        <f>'2. WB and IMF ext debt pay data'!AU342</f>
        <v>0.19737555495301767</v>
      </c>
      <c r="AW119" s="1">
        <f>'2. WB and IMF ext debt pay data'!AV342</f>
        <v>0.92805755395683454</v>
      </c>
      <c r="AX119" s="1">
        <f>'2. WB and IMF ext debt pay data'!AW342</f>
        <v>0.56790903348073274</v>
      </c>
      <c r="AY119" s="1">
        <f>'2. WB and IMF ext debt pay data'!AX342</f>
        <v>0.30927835051546393</v>
      </c>
      <c r="AZ119" s="1">
        <f>'2. WB and IMF ext debt pay data'!AY342</f>
        <v>0.27600749765698218</v>
      </c>
      <c r="BA119" s="1">
        <f>'2. WB and IMF ext debt pay data'!AZ342</f>
        <v>0.23772858517805581</v>
      </c>
      <c r="BB119" s="1">
        <f>'2. WB and IMF ext debt pay data'!BA342</f>
        <v>0.471537558685446</v>
      </c>
      <c r="BC119" s="1"/>
      <c r="BD119" s="1"/>
      <c r="BE119" s="1"/>
      <c r="BF119" s="1"/>
      <c r="BG119" s="1"/>
      <c r="BH119" s="1">
        <f t="shared" si="14"/>
        <v>0.28926785379574416</v>
      </c>
      <c r="BI119" s="1">
        <f t="shared" si="13"/>
        <v>0.29546156726199529</v>
      </c>
      <c r="BJ119" s="1">
        <f t="shared" si="15"/>
        <v>0.50065512322651218</v>
      </c>
    </row>
    <row r="120" spans="1:62" x14ac:dyDescent="0.25">
      <c r="A120" t="s">
        <v>200</v>
      </c>
      <c r="B120" t="s">
        <v>249</v>
      </c>
      <c r="D120" s="1"/>
      <c r="E120" s="1"/>
      <c r="F120" s="1"/>
      <c r="G120" s="1"/>
      <c r="H120" s="1"/>
      <c r="I120" s="1"/>
      <c r="J120" s="1"/>
      <c r="K120" s="1"/>
      <c r="L120" s="1"/>
      <c r="M120" s="1"/>
      <c r="N120" s="1"/>
      <c r="O120" s="1"/>
      <c r="P120" s="1"/>
      <c r="Q120" s="1"/>
      <c r="R120" s="1"/>
      <c r="S120" s="1"/>
      <c r="T120" s="1"/>
      <c r="U120" s="1"/>
      <c r="V120" s="1">
        <f>'2. WB and IMF ext debt pay data'!U345</f>
        <v>0.3838630182552617</v>
      </c>
      <c r="W120" s="1">
        <f>'2. WB and IMF ext debt pay data'!V345</f>
        <v>0.19395105398034601</v>
      </c>
      <c r="X120" s="1">
        <f>'2. WB and IMF ext debt pay data'!W345</f>
        <v>0.27690086235611755</v>
      </c>
      <c r="Y120" s="1">
        <f>'2. WB and IMF ext debt pay data'!X345</f>
        <v>0.29856744526658491</v>
      </c>
      <c r="Z120" s="1">
        <f>'2. WB and IMF ext debt pay data'!Y345</f>
        <v>0.34691589284376473</v>
      </c>
      <c r="AA120" s="1">
        <f>'2. WB and IMF ext debt pay data'!Z345</f>
        <v>0.20763468875466606</v>
      </c>
      <c r="AB120" s="1">
        <f>'2. WB and IMF ext debt pay data'!AA345</f>
        <v>0.19141556584186456</v>
      </c>
      <c r="AC120" s="1">
        <f>'2. WB and IMF ext debt pay data'!AB345</f>
        <v>0.13781233229781523</v>
      </c>
      <c r="AD120" s="1">
        <f>'2. WB and IMF ext debt pay data'!AC345</f>
        <v>8.9874109962852916E-2</v>
      </c>
      <c r="AE120" s="1">
        <f>'2. WB and IMF ext debt pay data'!AD345</f>
        <v>6.2141443527996706E-2</v>
      </c>
      <c r="AF120" s="1">
        <f>'2. WB and IMF ext debt pay data'!AE345</f>
        <v>9.7178769163859688E-2</v>
      </c>
      <c r="AG120" s="1">
        <f>'2. WB and IMF ext debt pay data'!AF345</f>
        <v>6.3828359803805593E-2</v>
      </c>
      <c r="AH120" s="1">
        <f>'2. WB and IMF ext debt pay data'!AG345</f>
        <v>4.6205688783053818E-2</v>
      </c>
      <c r="AI120" s="1">
        <f>'2. WB and IMF ext debt pay data'!AH345</f>
        <v>3.8794036008841654E-2</v>
      </c>
      <c r="AJ120" s="1">
        <f>'2. WB and IMF ext debt pay data'!AI345</f>
        <v>5.4740173492000686E-2</v>
      </c>
      <c r="AK120" s="1">
        <f>'2. WB and IMF ext debt pay data'!AJ345</f>
        <v>5.6260415116780232E-2</v>
      </c>
      <c r="AL120" s="1">
        <f>'2. WB and IMF ext debt pay data'!AK345</f>
        <v>5.1916117798886156E-2</v>
      </c>
      <c r="AM120" s="1">
        <f>'2. WB and IMF ext debt pay data'!AL345</f>
        <v>5.8281703633044454E-2</v>
      </c>
      <c r="AN120" s="1">
        <f>'2. WB and IMF ext debt pay data'!AM345</f>
        <v>8.0507488838064495E-2</v>
      </c>
      <c r="AO120" s="1">
        <f>'2. WB and IMF ext debt pay data'!AN345</f>
        <v>8.2749712429013689E-2</v>
      </c>
      <c r="AP120" s="1">
        <f>'2. WB and IMF ext debt pay data'!AO345</f>
        <v>0.10499705775218413</v>
      </c>
      <c r="AQ120" s="1">
        <f>'2. WB and IMF ext debt pay data'!AP345</f>
        <v>0.10372411139061488</v>
      </c>
      <c r="AR120" s="1">
        <f>'2. WB and IMF ext debt pay data'!AQ345</f>
        <v>9.1572643626522898E-2</v>
      </c>
      <c r="AS120" s="1">
        <f>'2. WB and IMF ext debt pay data'!AR345</f>
        <v>9.5103488922302401E-2</v>
      </c>
      <c r="AT120" s="1">
        <f>'2. WB and IMF ext debt pay data'!AS345</f>
        <v>9.4706523852177718E-2</v>
      </c>
      <c r="AU120" s="1">
        <f>'2. WB and IMF ext debt pay data'!AT345</f>
        <v>8.4125511690857316E-2</v>
      </c>
      <c r="AV120" s="1">
        <f>'2. WB and IMF ext debt pay data'!AU345</f>
        <v>7.2520852590004597E-2</v>
      </c>
      <c r="AW120" s="1">
        <f>'2. WB and IMF ext debt pay data'!AV345</f>
        <v>0.122</v>
      </c>
      <c r="AX120" s="1">
        <f>'2. WB and IMF ext debt pay data'!AW345</f>
        <v>0.11899999999999999</v>
      </c>
      <c r="AY120" s="1">
        <f>'2. WB and IMF ext debt pay data'!AX345</f>
        <v>0.105</v>
      </c>
      <c r="AZ120" s="1">
        <f>'2. WB and IMF ext debt pay data'!AY345</f>
        <v>0.06</v>
      </c>
      <c r="BA120" s="1">
        <f>'2. WB and IMF ext debt pay data'!AZ345</f>
        <v>5.5E-2</v>
      </c>
      <c r="BB120" s="1">
        <f>'2. WB and IMF ext debt pay data'!BA345</f>
        <v>5.0999999999999997E-2</v>
      </c>
      <c r="BC120" s="1"/>
      <c r="BD120" s="1"/>
      <c r="BE120" s="1"/>
      <c r="BF120" s="1"/>
      <c r="BG120" s="1"/>
      <c r="BH120" s="1">
        <f t="shared" si="14"/>
        <v>9.4821876010354259E-2</v>
      </c>
      <c r="BI120" s="1">
        <f t="shared" si="13"/>
        <v>9.3338170113644148E-2</v>
      </c>
      <c r="BJ120" s="1">
        <f t="shared" si="15"/>
        <v>0.10463021314750115</v>
      </c>
    </row>
    <row r="121" spans="1:62" x14ac:dyDescent="0.25">
      <c r="A121" t="s">
        <v>202</v>
      </c>
      <c r="B121" t="s">
        <v>249</v>
      </c>
      <c r="D121" s="1">
        <f>'2. WB and IMF ext debt pay data'!C348</f>
        <v>7.4115995848169108E-2</v>
      </c>
      <c r="E121" s="1">
        <f>'2. WB and IMF ext debt pay data'!D348</f>
        <v>6.6163466688636222E-2</v>
      </c>
      <c r="F121" s="1">
        <f>'2. WB and IMF ext debt pay data'!E348</f>
        <v>5.1784666488079285E-2</v>
      </c>
      <c r="G121" s="1">
        <f>'2. WB and IMF ext debt pay data'!F348</f>
        <v>5.8797894318967286E-2</v>
      </c>
      <c r="H121" s="1">
        <f>'2. WB and IMF ext debt pay data'!G348</f>
        <v>5.3092221754530045E-2</v>
      </c>
      <c r="I121" s="1">
        <f>'2. WB and IMF ext debt pay data'!H348</f>
        <v>8.2632506143903897E-2</v>
      </c>
      <c r="J121" s="1">
        <f>'2. WB and IMF ext debt pay data'!I348</f>
        <v>6.0127688493313416E-2</v>
      </c>
      <c r="K121" s="1">
        <f>'2. WB and IMF ext debt pay data'!J348</f>
        <v>0.12458669169086889</v>
      </c>
      <c r="L121" s="1">
        <f>'2. WB and IMF ext debt pay data'!K348</f>
        <v>0.13367176898964023</v>
      </c>
      <c r="M121" s="1">
        <f>'2. WB and IMF ext debt pay data'!L348</f>
        <v>0.18863747683337764</v>
      </c>
      <c r="N121" s="1">
        <f>'2. WB and IMF ext debt pay data'!M348</f>
        <v>0.23524459258645453</v>
      </c>
      <c r="O121" s="1">
        <f>'2. WB and IMF ext debt pay data'!N348</f>
        <v>0.22765852529197445</v>
      </c>
      <c r="P121" s="1">
        <f>'2. WB and IMF ext debt pay data'!O348</f>
        <v>0.32541301773634362</v>
      </c>
      <c r="Q121" s="1">
        <f>'2. WB and IMF ext debt pay data'!P348</f>
        <v>0.27861349671064262</v>
      </c>
      <c r="R121" s="1">
        <f>'2. WB and IMF ext debt pay data'!Q348</f>
        <v>0.25040808740489695</v>
      </c>
      <c r="S121" s="1">
        <f>'2. WB and IMF ext debt pay data'!R348</f>
        <v>0.25913674186469332</v>
      </c>
      <c r="T121" s="1">
        <f>'2. WB and IMF ext debt pay data'!S348</f>
        <v>0.22251427685719949</v>
      </c>
      <c r="U121" s="1">
        <f>'2. WB and IMF ext debt pay data'!T348</f>
        <v>0.13150052722164421</v>
      </c>
      <c r="V121" s="1">
        <f>'2. WB and IMF ext debt pay data'!U348</f>
        <v>0.17074136568563</v>
      </c>
      <c r="W121" s="1">
        <f>'2. WB and IMF ext debt pay data'!V348</f>
        <v>0.15704612103600749</v>
      </c>
      <c r="X121" s="1">
        <f>'2. WB and IMF ext debt pay data'!W348</f>
        <v>0.11052951265296185</v>
      </c>
      <c r="Y121" s="1">
        <f>'2. WB and IMF ext debt pay data'!X348</f>
        <v>9.0234469246075491E-2</v>
      </c>
      <c r="Z121" s="1">
        <f>'2. WB and IMF ext debt pay data'!Y348</f>
        <v>5.8629686060942897E-2</v>
      </c>
      <c r="AA121" s="1">
        <f>'2. WB and IMF ext debt pay data'!Z348</f>
        <v>4.3264740884658912E-2</v>
      </c>
      <c r="AB121" s="1">
        <f>'2. WB and IMF ext debt pay data'!AA348</f>
        <v>5.0190353284867553E-2</v>
      </c>
      <c r="AC121" s="1">
        <f>'2. WB and IMF ext debt pay data'!AB348</f>
        <v>4.7062301143302926E-2</v>
      </c>
      <c r="AD121" s="1">
        <f>'2. WB and IMF ext debt pay data'!AC348</f>
        <v>2.7979602072203999E-2</v>
      </c>
      <c r="AE121" s="1">
        <f>'2. WB and IMF ext debt pay data'!AD348</f>
        <v>1.2922784925098773E-2</v>
      </c>
      <c r="AF121" s="1">
        <f>'2. WB and IMF ext debt pay data'!AE348</f>
        <v>7.8184074041531479E-3</v>
      </c>
      <c r="AG121" s="1">
        <f>'2. WB and IMF ext debt pay data'!AF348</f>
        <v>1.2433173006020991E-2</v>
      </c>
      <c r="AH121" s="1">
        <f>'2. WB and IMF ext debt pay data'!AG348</f>
        <v>1.8749710999499715E-2</v>
      </c>
      <c r="AI121" s="1">
        <f>'2. WB and IMF ext debt pay data'!AH348</f>
        <v>1.5914745396176821E-2</v>
      </c>
      <c r="AJ121" s="1">
        <f>'2. WB and IMF ext debt pay data'!AI348</f>
        <v>1.6637908253702569E-2</v>
      </c>
      <c r="AK121" s="1">
        <f>'2. WB and IMF ext debt pay data'!AJ348</f>
        <v>2.4541161548860883E-2</v>
      </c>
      <c r="AL121" s="1">
        <f>'2. WB and IMF ext debt pay data'!AK348</f>
        <v>3.7169019492075225E-2</v>
      </c>
      <c r="AM121" s="1">
        <f>'2. WB and IMF ext debt pay data'!AL348</f>
        <v>5.9066307671749155E-2</v>
      </c>
      <c r="AN121" s="1">
        <f>'2. WB and IMF ext debt pay data'!AM348</f>
        <v>9.1885161640129803E-2</v>
      </c>
      <c r="AO121" s="1">
        <f>'2. WB and IMF ext debt pay data'!AN348</f>
        <v>9.5152440187425719E-2</v>
      </c>
      <c r="AP121" s="1">
        <f>'2. WB and IMF ext debt pay data'!AO348</f>
        <v>0.11925866721782145</v>
      </c>
      <c r="AQ121" s="1">
        <f>'2. WB and IMF ext debt pay data'!AP348</f>
        <v>0.13224739082646469</v>
      </c>
      <c r="AR121" s="1">
        <f>'2. WB and IMF ext debt pay data'!AQ348</f>
        <v>0.14515363881580504</v>
      </c>
      <c r="AS121" s="1">
        <f>'2. WB and IMF ext debt pay data'!AR348</f>
        <v>0.17937940769356908</v>
      </c>
      <c r="AT121" s="1">
        <f>'2. WB and IMF ext debt pay data'!AS348</f>
        <v>0.13886570294665082</v>
      </c>
      <c r="AU121" s="1">
        <f>'2. WB and IMF ext debt pay data'!AT348</f>
        <v>0.15457267002389083</v>
      </c>
      <c r="AV121" s="1">
        <f>'2. WB and IMF ext debt pay data'!AU348</f>
        <v>0.14488341094791993</v>
      </c>
      <c r="AW121" s="1">
        <f>'2. WB and IMF ext debt pay data'!AV348</f>
        <v>0.15</v>
      </c>
      <c r="AX121" s="1">
        <f>'2. WB and IMF ext debt pay data'!AW348</f>
        <v>0.13500000000000001</v>
      </c>
      <c r="AY121" s="1">
        <f>'2. WB and IMF ext debt pay data'!AX348</f>
        <v>0.129</v>
      </c>
      <c r="AZ121" s="1">
        <f>'2. WB and IMF ext debt pay data'!AY348</f>
        <v>0.13900000000000001</v>
      </c>
      <c r="BA121" s="1">
        <f>'2. WB and IMF ext debt pay data'!AZ348</f>
        <v>0.13500000000000001</v>
      </c>
      <c r="BB121" s="1">
        <f>'2. WB and IMF ext debt pay data'!BA348</f>
        <v>0.13700000000000001</v>
      </c>
      <c r="BC121" s="1"/>
      <c r="BD121" s="1"/>
      <c r="BE121" s="1"/>
      <c r="BF121" s="1"/>
      <c r="BG121" s="1"/>
      <c r="BH121" s="1">
        <f t="shared" si="14"/>
        <v>0.14930031732204291</v>
      </c>
      <c r="BI121" s="1">
        <f t="shared" si="13"/>
        <v>0.1521424717379726</v>
      </c>
      <c r="BJ121" s="1">
        <f t="shared" si="15"/>
        <v>0.13972085273697998</v>
      </c>
    </row>
    <row r="122" spans="1:62" x14ac:dyDescent="0.25">
      <c r="A122" t="s">
        <v>204</v>
      </c>
      <c r="B122" t="s">
        <v>249</v>
      </c>
      <c r="C122" t="s">
        <v>244</v>
      </c>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f>'2. WB and IMF ext debt pay data'!AJ351</f>
        <v>5.4482729115638563E-5</v>
      </c>
      <c r="AL122" s="1">
        <f>'2. WB and IMF ext debt pay data'!AK351</f>
        <v>1.7120018031830108E-4</v>
      </c>
      <c r="AM122" s="1">
        <f>'2. WB and IMF ext debt pay data'!AL351</f>
        <v>2.9827765000307394E-4</v>
      </c>
      <c r="AN122" s="1">
        <f>'2. WB and IMF ext debt pay data'!AM351</f>
        <v>8.8566803061183928E-4</v>
      </c>
      <c r="AO122" s="1">
        <f>'2. WB and IMF ext debt pay data'!AN351</f>
        <v>2.0479900727355862E-3</v>
      </c>
      <c r="AP122" s="1">
        <f>'2. WB and IMF ext debt pay data'!AO351</f>
        <v>3.4767771602125727E-3</v>
      </c>
      <c r="AQ122" s="1">
        <f>'2. WB and IMF ext debt pay data'!AP351</f>
        <v>8.1300608323744989E-3</v>
      </c>
      <c r="AR122" s="1">
        <f>'2. WB and IMF ext debt pay data'!AQ351</f>
        <v>8.7330951925240433E-3</v>
      </c>
      <c r="AS122" s="1">
        <f>'2. WB and IMF ext debt pay data'!AR351</f>
        <v>1.0377987546767154E-2</v>
      </c>
      <c r="AT122" s="1">
        <f>'2. WB and IMF ext debt pay data'!AS351</f>
        <v>1.7413797232857312E-2</v>
      </c>
      <c r="AU122" s="1">
        <f>'2. WB and IMF ext debt pay data'!AT351</f>
        <v>2.6923861517077458E-2</v>
      </c>
      <c r="AV122" s="1">
        <f>'2. WB and IMF ext debt pay data'!AU351</f>
        <v>2.7269350335299366E-2</v>
      </c>
      <c r="AW122" s="1">
        <f>'2. WB and IMF ext debt pay data'!AV351</f>
        <v>3.3000000000000002E-2</v>
      </c>
      <c r="AX122" s="1">
        <f>'2. WB and IMF ext debt pay data'!AW351</f>
        <v>3.5000000000000003E-2</v>
      </c>
      <c r="AY122" s="1">
        <f>'2. WB and IMF ext debt pay data'!AX351</f>
        <v>4.8000000000000001E-2</v>
      </c>
      <c r="AZ122" s="1">
        <f>'2. WB and IMF ext debt pay data'!AY351</f>
        <v>5.3999999999999999E-2</v>
      </c>
      <c r="BA122" s="1">
        <f>'2. WB and IMF ext debt pay data'!AZ351</f>
        <v>5.6000000000000001E-2</v>
      </c>
      <c r="BB122" s="1">
        <f>'2. WB and IMF ext debt pay data'!BA351</f>
        <v>5.6000000000000001E-2</v>
      </c>
      <c r="BC122" s="1"/>
      <c r="BD122" s="1"/>
      <c r="BE122" s="1"/>
      <c r="BF122" s="1"/>
      <c r="BG122" s="1"/>
      <c r="BH122" s="1">
        <f t="shared" si="14"/>
        <v>1.8835450379557118E-2</v>
      </c>
      <c r="BI122" s="1">
        <f t="shared" si="13"/>
        <v>2.0619681970754224E-2</v>
      </c>
      <c r="BJ122" s="1">
        <f t="shared" si="15"/>
        <v>3.581733758382484E-2</v>
      </c>
    </row>
    <row r="123" spans="1:62" x14ac:dyDescent="0.25">
      <c r="A123" t="s">
        <v>206</v>
      </c>
      <c r="B123" t="s">
        <v>247</v>
      </c>
      <c r="D123" s="1">
        <f>'2. WB and IMF ext debt pay data'!C354</f>
        <v>0.16459823052229741</v>
      </c>
      <c r="E123" s="1">
        <f>'2. WB and IMF ext debt pay data'!D354</f>
        <v>0.37120436468646867</v>
      </c>
      <c r="F123" s="1">
        <f>'2. WB and IMF ext debt pay data'!E354</f>
        <v>0.43174011580706789</v>
      </c>
      <c r="G123" s="1">
        <f>'2. WB and IMF ext debt pay data'!F354</f>
        <v>0.32514006453634081</v>
      </c>
      <c r="H123" s="1">
        <f>'2. WB and IMF ext debt pay data'!G354</f>
        <v>0.57673253750681941</v>
      </c>
      <c r="I123" s="1">
        <f>'2. WB and IMF ext debt pay data'!H354</f>
        <v>0.68629462204007285</v>
      </c>
      <c r="J123" s="1">
        <f>'2. WB and IMF ext debt pay data'!I354</f>
        <v>0.64472197585886726</v>
      </c>
      <c r="K123" s="1">
        <f>'2. WB and IMF ext debt pay data'!J354</f>
        <v>0.33482409033380794</v>
      </c>
      <c r="L123" s="1">
        <f>'2. WB and IMF ext debt pay data'!K354</f>
        <v>0.44650138877043344</v>
      </c>
      <c r="M123" s="1">
        <f>'2. WB and IMF ext debt pay data'!L354</f>
        <v>0.2528521203988871</v>
      </c>
      <c r="N123" s="1">
        <f>'2. WB and IMF ext debt pay data'!M354</f>
        <v>0.18950962869553753</v>
      </c>
      <c r="O123" s="1">
        <f>'2. WB and IMF ext debt pay data'!N354</f>
        <v>0.16372106906982917</v>
      </c>
      <c r="P123" s="1">
        <f>'2. WB and IMF ext debt pay data'!O354</f>
        <v>0.1057731784949804</v>
      </c>
      <c r="Q123" s="1">
        <f>'2. WB and IMF ext debt pay data'!P354</f>
        <v>0.16304047068395125</v>
      </c>
      <c r="R123" s="1">
        <f>'2. WB and IMF ext debt pay data'!Q354</f>
        <v>0.14511007717861854</v>
      </c>
      <c r="S123" s="1">
        <f>'2. WB and IMF ext debt pay data'!R354</f>
        <v>0.11783995749085942</v>
      </c>
      <c r="T123" s="1">
        <f>'2. WB and IMF ext debt pay data'!S354</f>
        <v>0.24993195511801095</v>
      </c>
      <c r="U123" s="1">
        <f>'2. WB and IMF ext debt pay data'!T354</f>
        <v>0.22360949440383393</v>
      </c>
      <c r="V123" s="1">
        <f>'2. WB and IMF ext debt pay data'!U354</f>
        <v>0.16792443908197863</v>
      </c>
      <c r="W123" s="1">
        <f>'2. WB and IMF ext debt pay data'!V354</f>
        <v>0.15845272694239793</v>
      </c>
      <c r="X123" s="1">
        <f>'2. WB and IMF ext debt pay data'!W354</f>
        <v>0.14650795895148344</v>
      </c>
      <c r="Y123" s="1">
        <f>'2. WB and IMF ext debt pay data'!X354</f>
        <v>0.14561365012823041</v>
      </c>
      <c r="Z123" s="1">
        <f>'2. WB and IMF ext debt pay data'!Y354</f>
        <v>6.7271008086986633E-2</v>
      </c>
      <c r="AA123" s="1">
        <f>'2. WB and IMF ext debt pay data'!Z354</f>
        <v>5.890298324085938E-2</v>
      </c>
      <c r="AB123" s="1">
        <f>'2. WB and IMF ext debt pay data'!AA354</f>
        <v>6.1597518780385219E-2</v>
      </c>
      <c r="AC123" s="1">
        <f>'2. WB and IMF ext debt pay data'!AB354</f>
        <v>5.6324587877592022E-2</v>
      </c>
      <c r="AD123" s="1">
        <f>'2. WB and IMF ext debt pay data'!AC354</f>
        <v>6.0008325861059135E-2</v>
      </c>
      <c r="AE123" s="1">
        <f>'2. WB and IMF ext debt pay data'!AD354</f>
        <v>2.8208380496065239E-2</v>
      </c>
      <c r="AF123" s="1">
        <f>'2. WB and IMF ext debt pay data'!AE354</f>
        <v>0.35787190839016375</v>
      </c>
      <c r="AG123" s="1">
        <f>'2. WB and IMF ext debt pay data'!AF354</f>
        <v>9.6742531146997934E-2</v>
      </c>
      <c r="AH123" s="1">
        <f>'2. WB and IMF ext debt pay data'!AG354</f>
        <v>5.7930275446566815E-2</v>
      </c>
      <c r="AI123" s="1">
        <f>'2. WB and IMF ext debt pay data'!AH354</f>
        <v>2.1329424754510773E-2</v>
      </c>
      <c r="AJ123" s="1">
        <f>'2. WB and IMF ext debt pay data'!AI354</f>
        <v>3.0487085434060889E-2</v>
      </c>
      <c r="AK123" s="1">
        <f>'2. WB and IMF ext debt pay data'!AJ354</f>
        <v>5.6361706744167059E-2</v>
      </c>
      <c r="AL123" s="1">
        <f>'2. WB and IMF ext debt pay data'!AK354</f>
        <v>6.4418076271272023E-2</v>
      </c>
      <c r="AM123" s="1">
        <f>'2. WB and IMF ext debt pay data'!AL354</f>
        <v>6.6697206748352916E-2</v>
      </c>
      <c r="AN123" s="1">
        <f>'2. WB and IMF ext debt pay data'!AM354</f>
        <v>9.3812562301804028E-2</v>
      </c>
      <c r="AO123" s="1">
        <f>'2. WB and IMF ext debt pay data'!AN354</f>
        <v>9.9597609854240071E-2</v>
      </c>
      <c r="AP123" s="1">
        <f>'2. WB and IMF ext debt pay data'!AO354</f>
        <v>8.4332492589297897E-2</v>
      </c>
      <c r="AQ123" s="1">
        <f>'2. WB and IMF ext debt pay data'!AP354</f>
        <v>8.065560490354784E-2</v>
      </c>
      <c r="AR123" s="1">
        <f>'2. WB and IMF ext debt pay data'!AQ354</f>
        <v>8.1278305310417062E-2</v>
      </c>
      <c r="AS123" s="1">
        <f>'2. WB and IMF ext debt pay data'!AR354</f>
        <v>7.8743994363506625E-2</v>
      </c>
      <c r="AT123" s="1">
        <f>'2. WB and IMF ext debt pay data'!AS354</f>
        <v>0.13637266168506748</v>
      </c>
      <c r="AU123" s="1">
        <f>'2. WB and IMF ext debt pay data'!AT354</f>
        <v>0.1164936858920971</v>
      </c>
      <c r="AV123" s="1">
        <f>'2. WB and IMF ext debt pay data'!AU354</f>
        <v>0.14386169974628563</v>
      </c>
      <c r="AW123" s="1">
        <f>'2. WB and IMF ext debt pay data'!AV354</f>
        <v>0.27</v>
      </c>
      <c r="AX123" s="1">
        <f>'2. WB and IMF ext debt pay data'!AW354</f>
        <v>0.25800000000000001</v>
      </c>
      <c r="AY123" s="1">
        <f>'2. WB and IMF ext debt pay data'!AX354</f>
        <v>0.24199999999999999</v>
      </c>
      <c r="AZ123" s="1">
        <f>'2. WB and IMF ext debt pay data'!AY354</f>
        <v>0.13500000000000001</v>
      </c>
      <c r="BA123" s="1">
        <f>'2. WB and IMF ext debt pay data'!AZ354</f>
        <v>0.124</v>
      </c>
      <c r="BB123" s="1">
        <f>'2. WB and IMF ext debt pay data'!BA354</f>
        <v>0.107</v>
      </c>
      <c r="BC123" s="1"/>
      <c r="BD123" s="1"/>
      <c r="BE123" s="1"/>
      <c r="BF123" s="1"/>
      <c r="BG123" s="1"/>
      <c r="BH123" s="1">
        <f t="shared" si="14"/>
        <v>0.12962942170013167</v>
      </c>
      <c r="BI123" s="1">
        <f t="shared" si="13"/>
        <v>0.13779172449956231</v>
      </c>
      <c r="BJ123" s="1">
        <f t="shared" si="15"/>
        <v>0.2284654249365714</v>
      </c>
    </row>
    <row r="124" spans="1:62" x14ac:dyDescent="0.25">
      <c r="A124" t="s">
        <v>207</v>
      </c>
      <c r="B124" t="s">
        <v>248</v>
      </c>
      <c r="C124" t="s">
        <v>244</v>
      </c>
      <c r="D124" s="1"/>
      <c r="E124" s="1"/>
      <c r="F124" s="1"/>
      <c r="G124" s="1"/>
      <c r="H124" s="1"/>
      <c r="I124" s="1">
        <f>'2. WB and IMF ext debt pay data'!H357</f>
        <v>4.6352236842105272E-2</v>
      </c>
      <c r="J124" s="1">
        <f>'2. WB and IMF ext debt pay data'!I357</f>
        <v>4.6150409090909089E-2</v>
      </c>
      <c r="K124" s="1">
        <f>'2. WB and IMF ext debt pay data'!J357</f>
        <v>5.2201632653061221E-2</v>
      </c>
      <c r="L124" s="1">
        <f>'2. WB and IMF ext debt pay data'!K357</f>
        <v>4.8685541501976286E-2</v>
      </c>
      <c r="M124" s="1">
        <f>'2. WB and IMF ext debt pay data'!L357</f>
        <v>4.034446697187704E-2</v>
      </c>
      <c r="N124" s="1">
        <f>'2. WB and IMF ext debt pay data'!M357</f>
        <v>4.7785703914141414E-2</v>
      </c>
      <c r="O124" s="1">
        <f>'2. WB and IMF ext debt pay data'!N357</f>
        <v>4.3688044647660025E-2</v>
      </c>
      <c r="P124" s="1">
        <f>'2. WB and IMF ext debt pay data'!O357</f>
        <v>3.9798861082737481E-2</v>
      </c>
      <c r="Q124" s="1">
        <f>'2. WB and IMF ext debt pay data'!P357</f>
        <v>4.1608102334823642E-2</v>
      </c>
      <c r="R124" s="1">
        <f>'2. WB and IMF ext debt pay data'!Q357</f>
        <v>6.4217289562289559E-2</v>
      </c>
      <c r="S124" s="1">
        <f>'2. WB and IMF ext debt pay data'!R357</f>
        <v>6.9036315327184891E-2</v>
      </c>
      <c r="T124" s="1">
        <f>'2. WB and IMF ext debt pay data'!S357</f>
        <v>7.0173275646371977E-2</v>
      </c>
      <c r="U124" s="1">
        <f>'2. WB and IMF ext debt pay data'!T357</f>
        <v>8.3209438984438985E-2</v>
      </c>
      <c r="V124" s="1">
        <f>'2. WB and IMF ext debt pay data'!U357</f>
        <v>7.8034418953687817E-2</v>
      </c>
      <c r="W124" s="1">
        <f>'2. WB and IMF ext debt pay data'!V357</f>
        <v>0.11236146637889456</v>
      </c>
      <c r="X124" s="1">
        <f>'2. WB and IMF ext debt pay data'!W357</f>
        <v>0.11350512496277958</v>
      </c>
      <c r="Y124" s="1">
        <f>'2. WB and IMF ext debt pay data'!X357</f>
        <v>7.3534112496474374E-2</v>
      </c>
      <c r="Z124" s="1">
        <f>'2. WB and IMF ext debt pay data'!Y357</f>
        <v>8.1537467558502136E-2</v>
      </c>
      <c r="AA124" s="1">
        <f>'2. WB and IMF ext debt pay data'!Z357</f>
        <v>8.2710677267404664E-2</v>
      </c>
      <c r="AB124" s="1">
        <f>'2. WB and IMF ext debt pay data'!AA357</f>
        <v>8.1726171390897523E-2</v>
      </c>
      <c r="AC124" s="1">
        <f>'2. WB and IMF ext debt pay data'!AB357</f>
        <v>8.2274617471658471E-2</v>
      </c>
      <c r="AD124" s="1">
        <f>'2. WB and IMF ext debt pay data'!AC357</f>
        <v>5.6001387364048999E-2</v>
      </c>
      <c r="AE124" s="1">
        <f>'2. WB and IMF ext debt pay data'!AD357</f>
        <v>5.8810652282101375E-2</v>
      </c>
      <c r="AF124" s="1">
        <f>'2. WB and IMF ext debt pay data'!AE357</f>
        <v>6.1570102280372643E-2</v>
      </c>
      <c r="AG124" s="1">
        <f>'2. WB and IMF ext debt pay data'!AF357</f>
        <v>4.0258957764730305E-2</v>
      </c>
      <c r="AH124" s="1">
        <f>'2. WB and IMF ext debt pay data'!AG357</f>
        <v>5.0611089439552767E-2</v>
      </c>
      <c r="AI124" s="1">
        <f>'2. WB and IMF ext debt pay data'!AH357</f>
        <v>5.4462593130780598E-2</v>
      </c>
      <c r="AJ124" s="1">
        <f>'2. WB and IMF ext debt pay data'!AI357</f>
        <v>4.9300607650520509E-2</v>
      </c>
      <c r="AK124" s="1">
        <f>'2. WB and IMF ext debt pay data'!AJ357</f>
        <v>4.4253133413198337E-2</v>
      </c>
      <c r="AL124" s="1">
        <f>'2. WB and IMF ext debt pay data'!AK357</f>
        <v>3.9221227836378943E-2</v>
      </c>
      <c r="AM124" s="1">
        <f>'2. WB and IMF ext debt pay data'!AL357</f>
        <v>4.2414416192497521E-2</v>
      </c>
      <c r="AN124" s="1">
        <f>'2. WB and IMF ext debt pay data'!AM357</f>
        <v>3.8045627339028151E-2</v>
      </c>
      <c r="AO124" s="1">
        <f>'2. WB and IMF ext debt pay data'!AN357</f>
        <v>2.8034825723146927E-2</v>
      </c>
      <c r="AP124" s="1">
        <f>'2. WB and IMF ext debt pay data'!AO357</f>
        <v>4.6475389486809196E-2</v>
      </c>
      <c r="AQ124" s="1">
        <f>'2. WB and IMF ext debt pay data'!AP357</f>
        <v>2.6052917812106814E-2</v>
      </c>
      <c r="AR124" s="1">
        <f>'2. WB and IMF ext debt pay data'!AQ357</f>
        <v>2.7764274029762198E-2</v>
      </c>
      <c r="AS124" s="1">
        <f>'2. WB and IMF ext debt pay data'!AR357</f>
        <v>2.1106627213525183E-2</v>
      </c>
      <c r="AT124" s="1">
        <f>'2. WB and IMF ext debt pay data'!AS357</f>
        <v>4.8521731904295297E-2</v>
      </c>
      <c r="AU124" s="1">
        <f>'2. WB and IMF ext debt pay data'!AT357</f>
        <v>6.3054608673333484E-2</v>
      </c>
      <c r="AV124" s="1">
        <f>'2. WB and IMF ext debt pay data'!AU357</f>
        <v>0.14194454518309116</v>
      </c>
      <c r="AW124" s="1">
        <f>'2. WB and IMF ext debt pay data'!AV357</f>
        <v>0.126</v>
      </c>
      <c r="AX124" s="1">
        <f>'2. WB and IMF ext debt pay data'!AW357</f>
        <v>0.129</v>
      </c>
      <c r="AY124" s="1">
        <f>'2. WB and IMF ext debt pay data'!AX357</f>
        <v>0.13100000000000001</v>
      </c>
      <c r="AZ124" s="1">
        <f>'2. WB and IMF ext debt pay data'!AY357</f>
        <v>0.126</v>
      </c>
      <c r="BA124" s="1">
        <f>'2. WB and IMF ext debt pay data'!AZ357</f>
        <v>9.8000000000000004E-2</v>
      </c>
      <c r="BB124" s="1">
        <f>'2. WB and IMF ext debt pay data'!BA357</f>
        <v>7.0999999999999994E-2</v>
      </c>
      <c r="BC124" s="1"/>
      <c r="BD124" s="1"/>
      <c r="BE124" s="1"/>
      <c r="BF124" s="1"/>
      <c r="BG124" s="1"/>
      <c r="BH124" s="1">
        <f t="shared" si="14"/>
        <v>6.4920672116587724E-2</v>
      </c>
      <c r="BI124" s="1">
        <f t="shared" si="13"/>
        <v>7.1398631167334553E-2</v>
      </c>
      <c r="BJ124" s="1">
        <f t="shared" si="15"/>
        <v>0.1319861362957728</v>
      </c>
    </row>
    <row r="125" spans="1:62" x14ac:dyDescent="0.25">
      <c r="A125" t="s">
        <v>209</v>
      </c>
      <c r="B125" t="s">
        <v>251</v>
      </c>
      <c r="C125" t="s">
        <v>244</v>
      </c>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f>'2. WB and IMF ext debt pay data'!AT360</f>
        <v>1.9230769230769232E-2</v>
      </c>
      <c r="AV125" s="1">
        <f>'2. WB and IMF ext debt pay data'!AU360</f>
        <v>0.10646387832699619</v>
      </c>
      <c r="AW125" s="1">
        <f>'2. WB and IMF ext debt pay data'!AV360</f>
        <v>8.5501858736059477E-2</v>
      </c>
      <c r="AX125" s="1">
        <f>'2. WB and IMF ext debt pay data'!AW360</f>
        <v>0.15894039735099338</v>
      </c>
      <c r="AY125" s="1">
        <f>'2. WB and IMF ext debt pay data'!AX360</f>
        <v>0.12779552715654952</v>
      </c>
      <c r="AZ125" s="1">
        <f>'2. WB and IMF ext debt pay data'!AY360</f>
        <v>9.7484276729559755E-2</v>
      </c>
      <c r="BA125" s="1">
        <f>'2. WB and IMF ext debt pay data'!AZ360</f>
        <v>9.6463022508038579E-2</v>
      </c>
      <c r="BB125" s="1">
        <f>'2. WB and IMF ext debt pay data'!BA360</f>
        <v>0.13915857605177995</v>
      </c>
      <c r="BC125" s="1"/>
      <c r="BD125" s="1"/>
      <c r="BE125" s="1"/>
      <c r="BF125" s="1"/>
      <c r="BG125" s="1"/>
      <c r="BH125" s="1">
        <f t="shared" si="14"/>
        <v>7.0398835431274967E-2</v>
      </c>
      <c r="BI125" s="1">
        <f t="shared" si="13"/>
        <v>7.0398835431274967E-2</v>
      </c>
      <c r="BJ125" s="1">
        <f t="shared" si="15"/>
        <v>0.11967541539264964</v>
      </c>
    </row>
    <row r="126" spans="1:62" x14ac:dyDescent="0.25">
      <c r="A126" t="s">
        <v>210</v>
      </c>
      <c r="B126" t="s">
        <v>249</v>
      </c>
      <c r="D126" s="1">
        <f>'2. WB and IMF ext debt pay data'!C363</f>
        <v>0.20151898263816295</v>
      </c>
      <c r="E126" s="1">
        <f>'2. WB and IMF ext debt pay data'!D363</f>
        <v>0.23757932984567567</v>
      </c>
      <c r="F126" s="1">
        <f>'2. WB and IMF ext debt pay data'!E363</f>
        <v>0.2325979128745318</v>
      </c>
      <c r="G126" s="1">
        <f>'2. WB and IMF ext debt pay data'!F363</f>
        <v>0.26072829819604432</v>
      </c>
      <c r="H126" s="1">
        <f>'2. WB and IMF ext debt pay data'!G363</f>
        <v>0.29954681554193358</v>
      </c>
      <c r="I126" s="1">
        <f>'2. WB and IMF ext debt pay data'!H363</f>
        <v>0.30346385027943035</v>
      </c>
      <c r="J126" s="1">
        <f>'2. WB and IMF ext debt pay data'!I363</f>
        <v>0.33352972885132864</v>
      </c>
      <c r="K126" s="1">
        <f>'2. WB and IMF ext debt pay data'!J363</f>
        <v>0.39142861409390728</v>
      </c>
      <c r="L126" s="1">
        <f>'2. WB and IMF ext debt pay data'!K363</f>
        <v>0.37032708378488211</v>
      </c>
      <c r="M126" s="1">
        <f>'2. WB and IMF ext debt pay data'!L363</f>
        <v>0.38512770759930126</v>
      </c>
      <c r="N126" s="1">
        <f>'2. WB and IMF ext debt pay data'!M363</f>
        <v>0.34887104311691924</v>
      </c>
      <c r="O126" s="1">
        <f>'2. WB and IMF ext debt pay data'!N363</f>
        <v>0.38499063119078752</v>
      </c>
      <c r="P126" s="1">
        <f>'2. WB and IMF ext debt pay data'!O363</f>
        <v>0.31844333849631634</v>
      </c>
      <c r="Q126" s="1">
        <f>'2. WB and IMF ext debt pay data'!P363</f>
        <v>0.31704192921596436</v>
      </c>
      <c r="R126" s="1">
        <f>'2. WB and IMF ext debt pay data'!Q363</f>
        <v>0.33022530357931879</v>
      </c>
      <c r="S126" s="1">
        <f>'2. WB and IMF ext debt pay data'!R363</f>
        <v>0.30774740757899333</v>
      </c>
      <c r="T126" s="1">
        <f>'2. WB and IMF ext debt pay data'!S363</f>
        <v>0.28829080246074545</v>
      </c>
      <c r="U126" s="1">
        <f>'2. WB and IMF ext debt pay data'!T363</f>
        <v>0.29111223974757194</v>
      </c>
      <c r="V126" s="1">
        <f>'2. WB and IMF ext debt pay data'!U363</f>
        <v>0.27266039894887728</v>
      </c>
      <c r="W126" s="1">
        <f>'2. WB and IMF ext debt pay data'!V363</f>
        <v>0.28277206967156748</v>
      </c>
      <c r="X126" s="1">
        <f>'2. WB and IMF ext debt pay data'!W363</f>
        <v>0.38119329353270526</v>
      </c>
      <c r="Y126" s="1">
        <f>'2. WB and IMF ext debt pay data'!X363</f>
        <v>0.26118744563151031</v>
      </c>
      <c r="Z126" s="1">
        <f>'2. WB and IMF ext debt pay data'!Y363</f>
        <v>0.26204229150728464</v>
      </c>
      <c r="AA126" s="1">
        <f>'2. WB and IMF ext debt pay data'!Z363</f>
        <v>0.25139155426670662</v>
      </c>
      <c r="AB126" s="1">
        <f>'2. WB and IMF ext debt pay data'!AA363</f>
        <v>0.28001948292047912</v>
      </c>
      <c r="AC126" s="1">
        <f>'2. WB and IMF ext debt pay data'!AB363</f>
        <v>0.24872511992906637</v>
      </c>
      <c r="AD126" s="1">
        <f>'2. WB and IMF ext debt pay data'!AC363</f>
        <v>0.29625343997843739</v>
      </c>
      <c r="AE126" s="1">
        <f>'2. WB and IMF ext debt pay data'!AD363</f>
        <v>0.25020039539373912</v>
      </c>
      <c r="AF126" s="1">
        <f>'2. WB and IMF ext debt pay data'!AE363</f>
        <v>0.15722939014763801</v>
      </c>
      <c r="AG126" s="1">
        <f>'2. WB and IMF ext debt pay data'!AF363</f>
        <v>0.1838297822588506</v>
      </c>
      <c r="AH126" s="1">
        <f>'2. WB and IMF ext debt pay data'!AG363</f>
        <v>0.18017368164318606</v>
      </c>
      <c r="AI126" s="1">
        <f>'2. WB and IMF ext debt pay data'!AH363</f>
        <v>0.19645997675275054</v>
      </c>
      <c r="AJ126" s="1">
        <f>'2. WB and IMF ext debt pay data'!AI363</f>
        <v>0.1922403473174786</v>
      </c>
      <c r="AK126" s="1">
        <f>'2. WB and IMF ext debt pay data'!AJ363</f>
        <v>0.16242389810355062</v>
      </c>
      <c r="AL126" s="1">
        <f>'2. WB and IMF ext debt pay data'!AK363</f>
        <v>0.14335509758425005</v>
      </c>
      <c r="AM126" s="1">
        <f>'2. WB and IMF ext debt pay data'!AL363</f>
        <v>0.15513729818038216</v>
      </c>
      <c r="AN126" s="1">
        <f>'2. WB and IMF ext debt pay data'!AM363</f>
        <v>0.18005152644456626</v>
      </c>
      <c r="AO126" s="1">
        <f>'2. WB and IMF ext debt pay data'!AN363</f>
        <v>0.26413120210764968</v>
      </c>
      <c r="AP126" s="1">
        <f>'2. WB and IMF ext debt pay data'!AO363</f>
        <v>0.23858429173395623</v>
      </c>
      <c r="AQ126" s="1">
        <f>'2. WB and IMF ext debt pay data'!AP363</f>
        <v>0.26875076299077777</v>
      </c>
      <c r="AR126" s="1">
        <f>'2. WB and IMF ext debt pay data'!AQ363</f>
        <v>0.24277459422661432</v>
      </c>
      <c r="AS126" s="1">
        <f>'2. WB and IMF ext debt pay data'!AR363</f>
        <v>0.30366893509218956</v>
      </c>
      <c r="AT126" s="1">
        <f>'2. WB and IMF ext debt pay data'!AS363</f>
        <v>0.22644656639478186</v>
      </c>
      <c r="AU126" s="1">
        <f>'2. WB and IMF ext debt pay data'!AT363</f>
        <v>0.2327032850956996</v>
      </c>
      <c r="AV126" s="1">
        <f>'2. WB and IMF ext debt pay data'!AU363</f>
        <v>0.2802378834796212</v>
      </c>
      <c r="AW126" s="1">
        <f>'2. WB and IMF ext debt pay data'!AV363</f>
        <v>0.2937556573327359</v>
      </c>
      <c r="AX126" s="1">
        <f>'2. WB and IMF ext debt pay data'!AW363</f>
        <v>0.2176655573624946</v>
      </c>
      <c r="AY126" s="1">
        <f>'2. WB and IMF ext debt pay data'!AX363</f>
        <v>0</v>
      </c>
      <c r="AZ126" s="1">
        <f>'2. WB and IMF ext debt pay data'!AY363</f>
        <v>0</v>
      </c>
      <c r="BA126" s="1">
        <f>'2. WB and IMF ext debt pay data'!AZ363</f>
        <v>0</v>
      </c>
      <c r="BB126" s="1">
        <f>'2. WB and IMF ext debt pay data'!BA363</f>
        <v>0</v>
      </c>
      <c r="BC126" s="1"/>
      <c r="BD126" s="1"/>
      <c r="BE126" s="1"/>
      <c r="BF126" s="1"/>
      <c r="BG126" s="1"/>
      <c r="BH126" s="1">
        <f t="shared" si="14"/>
        <v>0.26404824065891713</v>
      </c>
      <c r="BI126" s="1">
        <f t="shared" si="13"/>
        <v>0.26326448693694043</v>
      </c>
      <c r="BJ126" s="1">
        <f t="shared" si="15"/>
        <v>0.19791477454371292</v>
      </c>
    </row>
    <row r="127" spans="1:62" x14ac:dyDescent="0.25">
      <c r="A127" t="s">
        <v>211</v>
      </c>
      <c r="B127" t="s">
        <v>248</v>
      </c>
      <c r="D127" s="1">
        <f>'2. WB and IMF ext debt pay data'!C366</f>
        <v>4.2038170999222496E-2</v>
      </c>
      <c r="E127" s="1">
        <f>'2. WB and IMF ext debt pay data'!D366</f>
        <v>6.3672285509144139E-2</v>
      </c>
      <c r="F127" s="1">
        <f>'2. WB and IMF ext debt pay data'!E366</f>
        <v>9.3219329535778064E-2</v>
      </c>
      <c r="G127" s="1">
        <f>'2. WB and IMF ext debt pay data'!F366</f>
        <v>0.10032613667588153</v>
      </c>
      <c r="H127" s="1">
        <f>'2. WB and IMF ext debt pay data'!G366</f>
        <v>0.10373578101819515</v>
      </c>
      <c r="I127" s="1">
        <f>'2. WB and IMF ext debt pay data'!H366</f>
        <v>0.13773660276287275</v>
      </c>
      <c r="J127" s="1">
        <f>'2. WB and IMF ext debt pay data'!I366</f>
        <v>0.12279649461588321</v>
      </c>
      <c r="K127" s="1">
        <f>'2. WB and IMF ext debt pay data'!J366</f>
        <v>0.14014848005908984</v>
      </c>
      <c r="L127" s="1">
        <f>'2. WB and IMF ext debt pay data'!K366</f>
        <v>0.17149718359951771</v>
      </c>
      <c r="M127" s="1">
        <f>'2. WB and IMF ext debt pay data'!L366</f>
        <v>0.13876515453646701</v>
      </c>
      <c r="N127" s="1">
        <f>'2. WB and IMF ext debt pay data'!M366</f>
        <v>0.10195051825679829</v>
      </c>
      <c r="O127" s="1">
        <f>'2. WB and IMF ext debt pay data'!N366</f>
        <v>0.10848912688159663</v>
      </c>
      <c r="P127" s="1">
        <f>'2. WB and IMF ext debt pay data'!O366</f>
        <v>0.1098281539250377</v>
      </c>
      <c r="Q127" s="1">
        <f>'2. WB and IMF ext debt pay data'!P366</f>
        <v>8.9659956745702429E-2</v>
      </c>
      <c r="R127" s="1">
        <f>'2. WB and IMF ext debt pay data'!Q366</f>
        <v>0.13768338476129174</v>
      </c>
      <c r="S127" s="1">
        <f>'2. WB and IMF ext debt pay data'!R366</f>
        <v>0.12615438006653326</v>
      </c>
      <c r="T127" s="1">
        <f>'2. WB and IMF ext debt pay data'!S366</f>
        <v>0.10820569530160855</v>
      </c>
      <c r="U127" s="1">
        <f>'2. WB and IMF ext debt pay data'!T366</f>
        <v>0.10786747843621054</v>
      </c>
      <c r="V127" s="1">
        <f>'2. WB and IMF ext debt pay data'!U366</f>
        <v>0.1253772440742463</v>
      </c>
      <c r="W127" s="1">
        <f>'2. WB and IMF ext debt pay data'!V366</f>
        <v>0.11186117507135336</v>
      </c>
      <c r="X127" s="1">
        <f>'2. WB and IMF ext debt pay data'!W366</f>
        <v>0.11630856421941554</v>
      </c>
      <c r="Y127" s="1">
        <f>'2. WB and IMF ext debt pay data'!X366</f>
        <v>0.19906680314515529</v>
      </c>
      <c r="Z127" s="1">
        <f>'2. WB and IMF ext debt pay data'!Y366</f>
        <v>0.24412304647366645</v>
      </c>
      <c r="AA127" s="1">
        <f>'2. WB and IMF ext debt pay data'!Z366</f>
        <v>0.1512041873043935</v>
      </c>
      <c r="AB127" s="1">
        <f>'2. WB and IMF ext debt pay data'!AA366</f>
        <v>0.14361561826367231</v>
      </c>
      <c r="AC127" s="1">
        <f>'2. WB and IMF ext debt pay data'!AB366</f>
        <v>0.13473168226375604</v>
      </c>
      <c r="AD127" s="1">
        <f>'2. WB and IMF ext debt pay data'!AC366</f>
        <v>0.10336593393000489</v>
      </c>
      <c r="AE127" s="1">
        <f>'2. WB and IMF ext debt pay data'!AD366</f>
        <v>8.1763397668423457E-2</v>
      </c>
      <c r="AF127" s="1">
        <f>'2. WB and IMF ext debt pay data'!AE366</f>
        <v>6.2548636264736501E-2</v>
      </c>
      <c r="AG127" s="1">
        <f>'2. WB and IMF ext debt pay data'!AF366</f>
        <v>5.90554623337817E-2</v>
      </c>
      <c r="AH127" s="1">
        <f>'2. WB and IMF ext debt pay data'!AG366</f>
        <v>5.1614761479980828E-2</v>
      </c>
      <c r="AI127" s="1">
        <f>'2. WB and IMF ext debt pay data'!AH366</f>
        <v>5.2110269464793767E-2</v>
      </c>
      <c r="AJ127" s="1">
        <f>'2. WB and IMF ext debt pay data'!AI366</f>
        <v>4.4093308205922117E-2</v>
      </c>
      <c r="AK127" s="1">
        <f>'2. WB and IMF ext debt pay data'!AJ366</f>
        <v>3.3683610163210836E-2</v>
      </c>
      <c r="AL127" s="1">
        <f>'2. WB and IMF ext debt pay data'!AK366</f>
        <v>3.9500503717252777E-2</v>
      </c>
      <c r="AM127" s="1">
        <f>'2. WB and IMF ext debt pay data'!AL366</f>
        <v>3.9456923391050176E-2</v>
      </c>
      <c r="AN127" s="1">
        <f>'2. WB and IMF ext debt pay data'!AM366</f>
        <v>4.6351151216727574E-2</v>
      </c>
      <c r="AO127" s="1">
        <f>'2. WB and IMF ext debt pay data'!AN366</f>
        <v>6.363682016690933E-2</v>
      </c>
      <c r="AP127" s="1">
        <f>'2. WB and IMF ext debt pay data'!AO366</f>
        <v>6.3676215754158813E-2</v>
      </c>
      <c r="AQ127" s="1">
        <f>'2. WB and IMF ext debt pay data'!AP366</f>
        <v>7.9512098557485866E-2</v>
      </c>
      <c r="AR127" s="1">
        <f>'2. WB and IMF ext debt pay data'!AQ366</f>
        <v>8.5330076851212328E-2</v>
      </c>
      <c r="AS127" s="1">
        <f>'2. WB and IMF ext debt pay data'!AR366</f>
        <v>0.10251441116988459</v>
      </c>
      <c r="AT127" s="1">
        <f>'2. WB and IMF ext debt pay data'!AS366</f>
        <v>9.0464686677692238E-2</v>
      </c>
      <c r="AU127" s="1">
        <f>'2. WB and IMF ext debt pay data'!AT366</f>
        <v>7.7980334490898959E-2</v>
      </c>
      <c r="AV127" s="1">
        <f>'2. WB and IMF ext debt pay data'!AU366</f>
        <v>7.8542287739971253E-2</v>
      </c>
      <c r="AW127" s="1">
        <f>'2. WB and IMF ext debt pay data'!AV366</f>
        <v>0.1020408163265306</v>
      </c>
      <c r="AX127" s="1">
        <f>'2. WB and IMF ext debt pay data'!AW366</f>
        <v>0.1076923076923077</v>
      </c>
      <c r="AY127" s="1">
        <f>'2. WB and IMF ext debt pay data'!AX366</f>
        <v>9.2307692307692313E-2</v>
      </c>
      <c r="AZ127" s="1">
        <f>'2. WB and IMF ext debt pay data'!AY366</f>
        <v>9.2307692307692313E-2</v>
      </c>
      <c r="BA127" s="1">
        <f>'2. WB and IMF ext debt pay data'!AZ366</f>
        <v>8.2051282051282051E-2</v>
      </c>
      <c r="BB127" s="1">
        <f>'2. WB and IMF ext debt pay data'!BA366</f>
        <v>7.6923076923076927E-2</v>
      </c>
      <c r="BC127" s="1"/>
      <c r="BD127" s="1"/>
      <c r="BE127" s="1"/>
      <c r="BF127" s="1"/>
      <c r="BG127" s="1"/>
      <c r="BH127" s="1">
        <f t="shared" si="14"/>
        <v>8.8054958830525137E-2</v>
      </c>
      <c r="BI127" s="1">
        <f t="shared" si="13"/>
        <v>8.9478768876031664E-2</v>
      </c>
      <c r="BJ127" s="1">
        <f t="shared" si="15"/>
        <v>9.5145776016625466E-2</v>
      </c>
    </row>
    <row r="128" spans="1:62" x14ac:dyDescent="0.25">
      <c r="A128" t="s">
        <v>213</v>
      </c>
      <c r="B128" t="s">
        <v>248</v>
      </c>
      <c r="D128" s="1"/>
      <c r="E128" s="1"/>
      <c r="F128" s="1"/>
      <c r="G128" s="1"/>
      <c r="H128" s="1"/>
      <c r="I128" s="1"/>
      <c r="J128" s="1"/>
      <c r="K128" s="1"/>
      <c r="L128" s="1"/>
      <c r="M128" s="1"/>
      <c r="N128" s="1"/>
      <c r="O128" s="1"/>
      <c r="P128" s="1"/>
      <c r="Q128" s="1"/>
      <c r="R128" s="1"/>
      <c r="S128" s="1"/>
      <c r="T128" s="1"/>
      <c r="U128" s="1">
        <f>'2. WB and IMF ext debt pay data'!T369</f>
        <v>0.36647985850158027</v>
      </c>
      <c r="V128" s="1">
        <f>'2. WB and IMF ext debt pay data'!U369</f>
        <v>0.40335041093684704</v>
      </c>
      <c r="W128" s="1">
        <f>'2. WB and IMF ext debt pay data'!V369</f>
        <v>0.37480688178277882</v>
      </c>
      <c r="X128" s="1">
        <f>'2. WB and IMF ext debt pay data'!W369</f>
        <v>0.38212185447695546</v>
      </c>
      <c r="Y128" s="1">
        <f>'2. WB and IMF ext debt pay data'!X369</f>
        <v>0.33734142680153467</v>
      </c>
      <c r="Z128" s="1">
        <f>'2. WB and IMF ext debt pay data'!Y369</f>
        <v>0.32356343095913681</v>
      </c>
      <c r="AA128" s="1">
        <f>'2. WB and IMF ext debt pay data'!Z369</f>
        <v>0.15588252992229049</v>
      </c>
      <c r="AB128" s="1">
        <f>'2. WB and IMF ext debt pay data'!AA369</f>
        <v>0.13018665628365661</v>
      </c>
      <c r="AC128" s="1">
        <f>'2. WB and IMF ext debt pay data'!AB369</f>
        <v>6.5283373843124631E-2</v>
      </c>
      <c r="AD128" s="1">
        <f>'2. WB and IMF ext debt pay data'!AC369</f>
        <v>5.1934963562389573E-2</v>
      </c>
      <c r="AE128" s="1">
        <f>'2. WB and IMF ext debt pay data'!AD369</f>
        <v>4.3938386780856098E-2</v>
      </c>
      <c r="AF128" s="1">
        <f>'2. WB and IMF ext debt pay data'!AE369</f>
        <v>3.8151598936272298E-2</v>
      </c>
      <c r="AG128" s="1">
        <f>'2. WB and IMF ext debt pay data'!AF369</f>
        <v>4.1550354073139464E-2</v>
      </c>
      <c r="AH128" s="1">
        <f>'2. WB and IMF ext debt pay data'!AG369</f>
        <v>5.1866811719080891E-2</v>
      </c>
      <c r="AI128" s="1">
        <f>'2. WB and IMF ext debt pay data'!AH369</f>
        <v>4.7893452238114344E-2</v>
      </c>
      <c r="AJ128" s="1">
        <f>'2. WB and IMF ext debt pay data'!AI369</f>
        <v>3.8544320636887196E-2</v>
      </c>
      <c r="AK128" s="1">
        <f>'2. WB and IMF ext debt pay data'!AJ369</f>
        <v>6.0615733024562891E-2</v>
      </c>
      <c r="AL128" s="1">
        <f>'2. WB and IMF ext debt pay data'!AK369</f>
        <v>0.198555691030535</v>
      </c>
      <c r="AM128" s="1">
        <f>'2. WB and IMF ext debt pay data'!AL369</f>
        <v>0.24472553892324289</v>
      </c>
      <c r="AN128" s="1">
        <f>'2. WB and IMF ext debt pay data'!AM369</f>
        <v>0.35258418801263164</v>
      </c>
      <c r="AO128" s="1">
        <f>'2. WB and IMF ext debt pay data'!AN369</f>
        <v>0.30115310999018013</v>
      </c>
      <c r="AP128" s="1">
        <f>'2. WB and IMF ext debt pay data'!AO369</f>
        <v>0.32674841040384811</v>
      </c>
      <c r="AQ128" s="1">
        <f>'2. WB and IMF ext debt pay data'!AP369</f>
        <v>0.3608426090478975</v>
      </c>
      <c r="AR128" s="1">
        <f>'2. WB and IMF ext debt pay data'!AQ369</f>
        <v>0.34157145813812262</v>
      </c>
      <c r="AS128" s="1">
        <f>'2. WB and IMF ext debt pay data'!AR369</f>
        <v>0.23586099217815487</v>
      </c>
      <c r="AT128" s="1">
        <f>'2. WB and IMF ext debt pay data'!AS369</f>
        <v>0.11957367496724079</v>
      </c>
      <c r="AU128" s="1">
        <f>'2. WB and IMF ext debt pay data'!AT369</f>
        <v>0.13241589611971405</v>
      </c>
      <c r="AV128" s="1">
        <f>'2. WB and IMF ext debt pay data'!AU369</f>
        <v>9.722212075136373E-2</v>
      </c>
      <c r="AW128" s="1">
        <f>'2. WB and IMF ext debt pay data'!AV369</f>
        <v>7.2395210127241733E-2</v>
      </c>
      <c r="AX128" s="1">
        <f>'2. WB and IMF ext debt pay data'!AW369</f>
        <v>6.2985703735315882E-2</v>
      </c>
      <c r="AY128" s="1"/>
      <c r="AZ128" s="1"/>
      <c r="BA128" s="1"/>
      <c r="BB128" s="1"/>
      <c r="BC128" s="1"/>
      <c r="BD128" s="1"/>
      <c r="BE128" s="1"/>
      <c r="BF128" s="1"/>
      <c r="BG128" s="1"/>
      <c r="BH128" s="1">
        <f t="shared" si="14"/>
        <v>0.19426885161853363</v>
      </c>
      <c r="BI128" s="1">
        <f t="shared" si="13"/>
        <v>0.16650655871363965</v>
      </c>
      <c r="BJ128" s="1">
        <f t="shared" si="15"/>
        <v>7.7534344871307115E-2</v>
      </c>
    </row>
    <row r="129" spans="1:63" x14ac:dyDescent="0.25">
      <c r="A129" t="s">
        <v>214</v>
      </c>
      <c r="B129" t="s">
        <v>248</v>
      </c>
      <c r="C129" t="s">
        <v>244</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f>'2. WB and IMF ext debt pay data'!AI372</f>
        <v>2.1999999999999999E-2</v>
      </c>
      <c r="AK129" s="1">
        <f>'2. WB and IMF ext debt pay data'!AJ372</f>
        <v>0.02</v>
      </c>
      <c r="AL129" s="1">
        <f>'2. WB and IMF ext debt pay data'!AK372</f>
        <v>2.1999999999999999E-2</v>
      </c>
      <c r="AM129" s="1">
        <f>'2. WB and IMF ext debt pay data'!AL372</f>
        <v>7.9000000000000001E-2</v>
      </c>
      <c r="AN129" s="1">
        <f>'2. WB and IMF ext debt pay data'!AM372</f>
        <v>6.5000000000000002E-2</v>
      </c>
      <c r="AO129" s="1">
        <f>'2. WB and IMF ext debt pay data'!AN372</f>
        <v>6.6000000000000003E-2</v>
      </c>
      <c r="AP129" s="1">
        <f>'2. WB and IMF ext debt pay data'!AO372</f>
        <v>5.3999999999999999E-2</v>
      </c>
      <c r="AQ129" s="1">
        <f>'2. WB and IMF ext debt pay data'!AP372</f>
        <v>1.2999999999999999E-2</v>
      </c>
      <c r="AR129" s="1">
        <f>'2. WB and IMF ext debt pay data'!AQ372</f>
        <v>1.2999999999999999E-2</v>
      </c>
      <c r="AS129" s="1">
        <f>'2. WB and IMF ext debt pay data'!AR372</f>
        <v>1.0999999999999999E-2</v>
      </c>
      <c r="AT129" s="1">
        <f>'2. WB and IMF ext debt pay data'!AS372</f>
        <v>1.0999999999999999E-2</v>
      </c>
      <c r="AU129" s="1">
        <f>'2. WB and IMF ext debt pay data'!AT372</f>
        <v>1.0999999999999999E-2</v>
      </c>
      <c r="AV129" s="1">
        <f>'2. WB and IMF ext debt pay data'!AU372</f>
        <v>8.0000000000000002E-3</v>
      </c>
      <c r="AW129" s="1">
        <f>'2. WB and IMF ext debt pay data'!AV372</f>
        <v>4.0000000000000001E-3</v>
      </c>
      <c r="AX129" s="1">
        <f>'2. WB and IMF ext debt pay data'!AW372</f>
        <v>3.0000000000000001E-3</v>
      </c>
      <c r="AY129" s="1">
        <f>'2. WB and IMF ext debt pay data'!AX372</f>
        <v>3.0000000000000001E-3</v>
      </c>
      <c r="AZ129" s="1">
        <f>'2. WB and IMF ext debt pay data'!AY372</f>
        <v>3.0000000000000001E-3</v>
      </c>
      <c r="BA129" s="1">
        <f>'2. WB and IMF ext debt pay data'!AZ372</f>
        <v>3.0000000000000001E-3</v>
      </c>
      <c r="BB129" s="1">
        <f>'2. WB and IMF ext debt pay data'!BA372</f>
        <v>4.0000000000000001E-3</v>
      </c>
      <c r="BC129" s="1"/>
      <c r="BD129" s="1"/>
      <c r="BE129" s="1"/>
      <c r="BF129" s="1"/>
      <c r="BG129" s="1"/>
      <c r="BH129" s="1">
        <f t="shared" si="14"/>
        <v>1.0142857142857144E-2</v>
      </c>
      <c r="BI129" s="1">
        <f t="shared" si="13"/>
        <v>9.6666666666666654E-3</v>
      </c>
      <c r="BJ129" s="1">
        <f t="shared" si="15"/>
        <v>4.4999999999999997E-3</v>
      </c>
    </row>
    <row r="130" spans="1:63" x14ac:dyDescent="0.25">
      <c r="A130" t="s">
        <v>216</v>
      </c>
      <c r="B130" t="s">
        <v>247</v>
      </c>
      <c r="D130" s="1">
        <f>'2. WB and IMF ext debt pay data'!C375</f>
        <v>4.9698337754284179E-2</v>
      </c>
      <c r="E130" s="1">
        <f>'2. WB and IMF ext debt pay data'!D375</f>
        <v>3.6841181694955212E-2</v>
      </c>
      <c r="F130" s="1">
        <f>'2. WB and IMF ext debt pay data'!E375</f>
        <v>5.0360186682520798E-2</v>
      </c>
      <c r="G130" s="1">
        <f>'2. WB and IMF ext debt pay data'!F375</f>
        <v>6.2042198847519034E-2</v>
      </c>
      <c r="H130" s="1">
        <f>'2. WB and IMF ext debt pay data'!G375</f>
        <v>0.12198513660147124</v>
      </c>
      <c r="I130" s="1">
        <f>'2. WB and IMF ext debt pay data'!H375</f>
        <v>0.16161798310019621</v>
      </c>
      <c r="J130" s="1">
        <f>'2. WB and IMF ext debt pay data'!I375</f>
        <v>0.17959243043496673</v>
      </c>
      <c r="K130" s="1">
        <f>'2. WB and IMF ext debt pay data'!J375</f>
        <v>0.10341709058913143</v>
      </c>
      <c r="L130" s="1">
        <f>'2. WB and IMF ext debt pay data'!K375</f>
        <v>0.12592307774227901</v>
      </c>
      <c r="M130" s="1">
        <f>'2. WB and IMF ext debt pay data'!L375</f>
        <v>0.14355307660432823</v>
      </c>
      <c r="N130" s="1">
        <f>'2. WB and IMF ext debt pay data'!M375</f>
        <v>0.13401323422283568</v>
      </c>
      <c r="O130" s="1">
        <f>'2. WB and IMF ext debt pay data'!N375</f>
        <v>0.26069933007075036</v>
      </c>
      <c r="P130" s="1">
        <f>'2. WB and IMF ext debt pay data'!O375</f>
        <v>0.21176519988242207</v>
      </c>
      <c r="Q130" s="1">
        <f>'2. WB and IMF ext debt pay data'!P375</f>
        <v>0.22368562895582725</v>
      </c>
      <c r="R130" s="1">
        <f>'2. WB and IMF ext debt pay data'!Q375</f>
        <v>0.16721822069597067</v>
      </c>
      <c r="S130" s="1">
        <f>'2. WB and IMF ext debt pay data'!R375</f>
        <v>0.12736359675785205</v>
      </c>
      <c r="T130" s="1">
        <f>'2. WB and IMF ext debt pay data'!S375</f>
        <v>0.13470836713526327</v>
      </c>
      <c r="U130" s="1">
        <f>'2. WB and IMF ext debt pay data'!T375</f>
        <v>0.14344028573339707</v>
      </c>
      <c r="V130" s="1">
        <f>'2. WB and IMF ext debt pay data'!U375</f>
        <v>0.13692521404017702</v>
      </c>
      <c r="W130" s="1">
        <f>'2. WB and IMF ext debt pay data'!V375</f>
        <v>0.12134640640307812</v>
      </c>
      <c r="X130" s="1">
        <f>'2. WB and IMF ext debt pay data'!W375</f>
        <v>6.3245099198968036E-2</v>
      </c>
      <c r="Y130" s="1">
        <f>'2. WB and IMF ext debt pay data'!X375</f>
        <v>3.9688022806701653E-2</v>
      </c>
      <c r="Z130" s="1">
        <f>'2. WB and IMF ext debt pay data'!Y375</f>
        <v>5.6426008307312807E-2</v>
      </c>
      <c r="AA130" s="1">
        <f>'2. WB and IMF ext debt pay data'!Z375</f>
        <v>6.6518058531153293E-2</v>
      </c>
      <c r="AB130" s="1">
        <f>'2. WB and IMF ext debt pay data'!AA375</f>
        <v>5.919025074247853E-2</v>
      </c>
      <c r="AC130" s="1">
        <f>'2. WB and IMF ext debt pay data'!AB375</f>
        <v>9.48486537943726E-2</v>
      </c>
      <c r="AD130" s="1">
        <f>'2. WB and IMF ext debt pay data'!AC375</f>
        <v>5.1989625289176535E-2</v>
      </c>
      <c r="AE130" s="1">
        <f>'2. WB and IMF ext debt pay data'!AD375</f>
        <v>2.9246680783610108E-2</v>
      </c>
      <c r="AF130" s="1">
        <f>'2. WB and IMF ext debt pay data'!AE375</f>
        <v>2.7583865150776932E-2</v>
      </c>
      <c r="AG130" s="1">
        <f>'2. WB and IMF ext debt pay data'!AF375</f>
        <v>2.7728691425982874E-2</v>
      </c>
      <c r="AH130" s="1">
        <f>'2. WB and IMF ext debt pay data'!AG375</f>
        <v>2.3354452145006834E-2</v>
      </c>
      <c r="AI130" s="1">
        <f>'2. WB and IMF ext debt pay data'!AH375</f>
        <v>2.0783691686355948E-2</v>
      </c>
      <c r="AJ130" s="1">
        <f>'2. WB and IMF ext debt pay data'!AI375</f>
        <v>2.0541182373255192E-2</v>
      </c>
      <c r="AK130" s="1">
        <f>'2. WB and IMF ext debt pay data'!AJ375</f>
        <v>2.4999211240465998E-2</v>
      </c>
      <c r="AL130" s="1">
        <f>'2. WB and IMF ext debt pay data'!AK375</f>
        <v>2.5923577753556807E-2</v>
      </c>
      <c r="AM130" s="1">
        <f>'2. WB and IMF ext debt pay data'!AL375</f>
        <v>2.3714305312633452E-2</v>
      </c>
      <c r="AN130" s="1">
        <f>'2. WB and IMF ext debt pay data'!AM375</f>
        <v>2.6897909553652302E-2</v>
      </c>
      <c r="AO130" s="1">
        <f>'2. WB and IMF ext debt pay data'!AN375</f>
        <v>4.5127249199400789E-2</v>
      </c>
      <c r="AP130" s="1">
        <f>'2. WB and IMF ext debt pay data'!AO375</f>
        <v>7.1668805703129904E-2</v>
      </c>
      <c r="AQ130" s="1">
        <f>'2. WB and IMF ext debt pay data'!AP375</f>
        <v>5.5606609973547841E-2</v>
      </c>
      <c r="AR130" s="1">
        <f>'2. WB and IMF ext debt pay data'!AQ375</f>
        <v>7.4765438133060219E-2</v>
      </c>
      <c r="AS130" s="1">
        <f>'2. WB and IMF ext debt pay data'!AR375</f>
        <v>0.11677234712731123</v>
      </c>
      <c r="AT130" s="1">
        <f>'2. WB and IMF ext debt pay data'!AS375</f>
        <v>0.11907047967881654</v>
      </c>
      <c r="AU130" s="1">
        <f>'2. WB and IMF ext debt pay data'!AT375</f>
        <v>0.14555753742388081</v>
      </c>
      <c r="AV130" s="1">
        <f>'2. WB and IMF ext debt pay data'!AU375</f>
        <v>0.15809998428509719</v>
      </c>
      <c r="AW130" s="1">
        <f>'2. WB and IMF ext debt pay data'!AV375</f>
        <v>0.214</v>
      </c>
      <c r="AX130" s="1">
        <f>'2. WB and IMF ext debt pay data'!AW375</f>
        <v>0.19600000000000001</v>
      </c>
      <c r="AY130" s="1">
        <f>'2. WB and IMF ext debt pay data'!AX375</f>
        <v>0.16200000000000001</v>
      </c>
      <c r="AZ130" s="1">
        <f>'2. WB and IMF ext debt pay data'!AY375</f>
        <v>0.156</v>
      </c>
      <c r="BA130" s="1">
        <f>'2. WB and IMF ext debt pay data'!AZ375</f>
        <v>0.16700000000000001</v>
      </c>
      <c r="BB130" s="1">
        <f>'2. WB and IMF ext debt pay data'!BA375</f>
        <v>0.14299999999999999</v>
      </c>
      <c r="BC130" s="1"/>
      <c r="BD130" s="1"/>
      <c r="BE130" s="1"/>
      <c r="BF130" s="1"/>
      <c r="BG130" s="1"/>
      <c r="BH130" s="1">
        <f t="shared" si="14"/>
        <v>0.12626748523167339</v>
      </c>
      <c r="BI130" s="1">
        <f t="shared" si="13"/>
        <v>0.13804429777469432</v>
      </c>
      <c r="BJ130" s="1">
        <f t="shared" si="15"/>
        <v>0.18252499607127429</v>
      </c>
    </row>
    <row r="131" spans="1:63" x14ac:dyDescent="0.25">
      <c r="A131" t="s">
        <v>217</v>
      </c>
      <c r="B131" t="s">
        <v>248</v>
      </c>
      <c r="D131" s="1"/>
      <c r="E131" s="1"/>
      <c r="F131" s="1"/>
      <c r="G131" s="1"/>
      <c r="H131" s="1"/>
      <c r="I131" s="1"/>
      <c r="J131" s="1"/>
      <c r="K131" s="1"/>
      <c r="L131" s="1"/>
      <c r="M131" s="1"/>
      <c r="N131" s="1"/>
      <c r="O131" s="1"/>
      <c r="P131" s="1"/>
      <c r="Q131" s="1"/>
      <c r="R131" s="1"/>
      <c r="S131" s="1">
        <f>'2. WB and IMF ext debt pay data'!R378</f>
        <v>7.697831170833716E-2</v>
      </c>
      <c r="T131" s="1">
        <f>'2. WB and IMF ext debt pay data'!S378</f>
        <v>7.3760158670872586E-2</v>
      </c>
      <c r="U131" s="1">
        <f>'2. WB and IMF ext debt pay data'!T378</f>
        <v>6.5301587802962052E-2</v>
      </c>
      <c r="V131" s="1">
        <f>'2. WB and IMF ext debt pay data'!U378</f>
        <v>0.10188230569875004</v>
      </c>
      <c r="W131" s="1">
        <f>'2. WB and IMF ext debt pay data'!V378</f>
        <v>0.2002814194534385</v>
      </c>
      <c r="X131" s="1">
        <f>'2. WB and IMF ext debt pay data'!W378</f>
        <v>0.26878244199465673</v>
      </c>
      <c r="Y131" s="1">
        <f>'2. WB and IMF ext debt pay data'!X378</f>
        <v>0.11410427029106551</v>
      </c>
      <c r="Z131" s="1">
        <f>'2. WB and IMF ext debt pay data'!Y378</f>
        <v>9.2663626498437873E-2</v>
      </c>
      <c r="AA131" s="1">
        <f>'2. WB and IMF ext debt pay data'!Z378</f>
        <v>8.5579629314517014E-2</v>
      </c>
      <c r="AB131" s="1">
        <f>'2. WB and IMF ext debt pay data'!AA378</f>
        <v>8.0396800165249957E-2</v>
      </c>
      <c r="AC131" s="1">
        <f>'2. WB and IMF ext debt pay data'!AB378</f>
        <v>6.1101898864139234E-2</v>
      </c>
      <c r="AD131" s="1">
        <f>'2. WB and IMF ext debt pay data'!AC378</f>
        <v>5.2334337729170406E-2</v>
      </c>
      <c r="AE131" s="1">
        <f>'2. WB and IMF ext debt pay data'!AD378</f>
        <v>4.061230133714154E-2</v>
      </c>
      <c r="AF131" s="1">
        <f>'2. WB and IMF ext debt pay data'!AE378</f>
        <v>2.9345921007941637E-2</v>
      </c>
      <c r="AG131" s="1">
        <f>'2. WB and IMF ext debt pay data'!AF378</f>
        <v>6.2381858602714294E-2</v>
      </c>
      <c r="AH131" s="1">
        <f>'2. WB and IMF ext debt pay data'!AG378</f>
        <v>3.8754504977095011E-2</v>
      </c>
      <c r="AI131" s="1">
        <f>'2. WB and IMF ext debt pay data'!AH378</f>
        <v>4.0407356230034913E-2</v>
      </c>
      <c r="AJ131" s="1">
        <f>'2. WB and IMF ext debt pay data'!AI378</f>
        <v>9.1165460815910884E-2</v>
      </c>
      <c r="AK131" s="1">
        <f>'2. WB and IMF ext debt pay data'!AJ378</f>
        <v>0.168848295095922</v>
      </c>
      <c r="AL131" s="1">
        <f>'2. WB and IMF ext debt pay data'!AK378</f>
        <v>0.14427757142750924</v>
      </c>
      <c r="AM131" s="1">
        <f>'2. WB and IMF ext debt pay data'!AL378</f>
        <v>0.43204101903930187</v>
      </c>
      <c r="AN131" s="1">
        <f>'2. WB and IMF ext debt pay data'!AM378</f>
        <v>0.10159714586852732</v>
      </c>
      <c r="AO131" s="1">
        <f>'2. WB and IMF ext debt pay data'!AN378</f>
        <v>0.14129103168226795</v>
      </c>
      <c r="AP131" s="1">
        <f>'2. WB and IMF ext debt pay data'!AO378</f>
        <v>0.14574044511275966</v>
      </c>
      <c r="AQ131" s="1">
        <f>'2. WB and IMF ext debt pay data'!AP378</f>
        <v>0.1107428382704973</v>
      </c>
      <c r="AR131" s="1">
        <f>'2. WB and IMF ext debt pay data'!AQ378</f>
        <v>0.13285172811709972</v>
      </c>
      <c r="AS131" s="1">
        <f>'2. WB and IMF ext debt pay data'!AR378</f>
        <v>9.1880960250142613E-2</v>
      </c>
      <c r="AT131" s="1">
        <f>'2. WB and IMF ext debt pay data'!AS378</f>
        <v>5.8782849278084033E-2</v>
      </c>
      <c r="AU131" s="1">
        <f>'2. WB and IMF ext debt pay data'!AT378</f>
        <v>5.3729048437921312E-2</v>
      </c>
      <c r="AV131" s="1">
        <f>'2. WB and IMF ext debt pay data'!AU378</f>
        <v>6.7718562053504766E-2</v>
      </c>
      <c r="AW131" s="1">
        <f>'2. WB and IMF ext debt pay data'!AV378</f>
        <v>6.5934065934065936E-2</v>
      </c>
      <c r="AX131" s="1">
        <f>'2. WB and IMF ext debt pay data'!AW378</f>
        <v>7.9081632653061215E-2</v>
      </c>
      <c r="AY131" s="1">
        <f>'2. WB and IMF ext debt pay data'!AX378</f>
        <v>0.10051546391752578</v>
      </c>
      <c r="AZ131" s="1">
        <f>'2. WB and IMF ext debt pay data'!AY378</f>
        <v>6.7010309278350527E-2</v>
      </c>
      <c r="BA131" s="1">
        <f>'2. WB and IMF ext debt pay data'!AZ378</f>
        <v>9.2783505154639179E-2</v>
      </c>
      <c r="BB131" s="1">
        <f>'2. WB and IMF ext debt pay data'!BA378</f>
        <v>9.2783505154639179E-2</v>
      </c>
      <c r="BC131" s="1"/>
      <c r="BD131" s="1"/>
      <c r="BE131" s="1"/>
      <c r="BF131" s="1"/>
      <c r="BG131" s="1"/>
      <c r="BH131" s="1">
        <f t="shared" si="14"/>
        <v>8.3091436048759376E-2</v>
      </c>
      <c r="BI131" s="1">
        <f t="shared" si="13"/>
        <v>7.8482869011803069E-2</v>
      </c>
      <c r="BJ131" s="1">
        <f t="shared" si="15"/>
        <v>7.8312431139539423E-2</v>
      </c>
    </row>
    <row r="132" spans="1:63" x14ac:dyDescent="0.25">
      <c r="A132" t="s">
        <v>218</v>
      </c>
      <c r="B132" t="s">
        <v>251</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f>'2. WB and IMF ext debt pay data'!AQ381</f>
        <v>6.2E-2</v>
      </c>
      <c r="AS132" s="1">
        <f>'2. WB and IMF ext debt pay data'!AR381</f>
        <v>9.6000000000000002E-2</v>
      </c>
      <c r="AT132" s="1">
        <f>'2. WB and IMF ext debt pay data'!AS381</f>
        <v>0.13</v>
      </c>
      <c r="AU132" s="1">
        <f>'2. WB and IMF ext debt pay data'!AT381</f>
        <v>0.105</v>
      </c>
      <c r="AV132" s="1">
        <f>'2. WB and IMF ext debt pay data'!AU381</f>
        <v>8.3333333333333329E-2</v>
      </c>
      <c r="AW132" s="1">
        <f>'2. WB and IMF ext debt pay data'!AV381</f>
        <v>8.3916083916083906E-2</v>
      </c>
      <c r="AX132" s="1">
        <f>'2. WB and IMF ext debt pay data'!AW381</f>
        <v>7.5342465753424667E-2</v>
      </c>
      <c r="AY132" s="1">
        <f>'2. WB and IMF ext debt pay data'!AX381</f>
        <v>8.0808080808080801E-2</v>
      </c>
      <c r="AZ132" s="1">
        <f>'2. WB and IMF ext debt pay data'!AY381</f>
        <v>7.0000000000000007E-2</v>
      </c>
      <c r="BA132" s="1">
        <f>'2. WB and IMF ext debt pay data'!AZ381</f>
        <v>6.9767441860465115E-2</v>
      </c>
      <c r="BB132" s="1">
        <f>'2. WB and IMF ext debt pay data'!BA381</f>
        <v>7.6411960132890352E-2</v>
      </c>
      <c r="BC132" s="1"/>
      <c r="BD132" s="1"/>
      <c r="BE132" s="1"/>
      <c r="BF132" s="1"/>
      <c r="BG132" s="1"/>
      <c r="BH132" s="1">
        <f t="shared" si="14"/>
        <v>9.3374902874902868E-2</v>
      </c>
      <c r="BI132" s="1">
        <f t="shared" si="13"/>
        <v>9.3374902874902868E-2</v>
      </c>
      <c r="BJ132" s="1">
        <f t="shared" si="15"/>
        <v>8.0849990952730683E-2</v>
      </c>
    </row>
    <row r="133" spans="1:63" x14ac:dyDescent="0.25">
      <c r="A133" t="s">
        <v>220</v>
      </c>
      <c r="B133" t="s">
        <v>249</v>
      </c>
      <c r="D133" s="1"/>
      <c r="E133" s="1"/>
      <c r="F133" s="1"/>
      <c r="G133" s="1"/>
      <c r="H133" s="1"/>
      <c r="I133" s="1"/>
      <c r="J133" s="1"/>
      <c r="K133" s="1"/>
      <c r="L133" s="1"/>
      <c r="M133" s="1"/>
      <c r="N133" s="1"/>
      <c r="O133" s="1"/>
      <c r="P133" s="1">
        <f>'2. WB and IMF ext debt pay data'!O384</f>
        <v>4.162123123350168E-3</v>
      </c>
      <c r="Q133" s="1">
        <f>'2. WB and IMF ext debt pay data'!P384</f>
        <v>1.5564323418039728E-2</v>
      </c>
      <c r="R133" s="1">
        <f>'2. WB and IMF ext debt pay data'!Q384</f>
        <v>7.1373314195355725E-2</v>
      </c>
      <c r="S133" s="1">
        <f>'2. WB and IMF ext debt pay data'!R384</f>
        <v>6.551036638996692E-2</v>
      </c>
      <c r="T133" s="1">
        <f>'2. WB and IMF ext debt pay data'!S384</f>
        <v>4.9135246383842389E-2</v>
      </c>
      <c r="U133" s="1">
        <f>'2. WB and IMF ext debt pay data'!T384</f>
        <v>8.8364048206344276E-2</v>
      </c>
      <c r="V133" s="1">
        <f>'2. WB and IMF ext debt pay data'!U384</f>
        <v>5.6772285451495791E-2</v>
      </c>
      <c r="W133" s="1">
        <f>'2. WB and IMF ext debt pay data'!V384</f>
        <v>7.9165806114578186E-2</v>
      </c>
      <c r="X133" s="1">
        <f>'2. WB and IMF ext debt pay data'!W384</f>
        <v>0.14350316676710498</v>
      </c>
      <c r="Y133" s="1">
        <f>'2. WB and IMF ext debt pay data'!X384</f>
        <v>0.17609030622307043</v>
      </c>
      <c r="Z133" s="1">
        <f>'2. WB and IMF ext debt pay data'!Y384</f>
        <v>0.19399866677627972</v>
      </c>
      <c r="AA133" s="1">
        <f>'2. WB and IMF ext debt pay data'!Z384</f>
        <v>0.22119678572810192</v>
      </c>
      <c r="AB133" s="1">
        <f>'2. WB and IMF ext debt pay data'!AA384</f>
        <v>0.18433492716214628</v>
      </c>
      <c r="AC133" s="1">
        <f>'2. WB and IMF ext debt pay data'!AB384</f>
        <v>0.1494214181179947</v>
      </c>
      <c r="AD133" s="1">
        <f>'2. WB and IMF ext debt pay data'!AC384</f>
        <v>0.12538575119058357</v>
      </c>
      <c r="AE133" s="1">
        <f>'2. WB and IMF ext debt pay data'!AD384</f>
        <v>8.1896933595663912E-2</v>
      </c>
      <c r="AF133" s="1">
        <f>'2. WB and IMF ext debt pay data'!AE384</f>
        <v>5.0137738624910166E-2</v>
      </c>
      <c r="AG133" s="1">
        <f>'2. WB and IMF ext debt pay data'!AF384</f>
        <v>3.8219896832120973E-2</v>
      </c>
      <c r="AH133" s="1">
        <f>'2. WB and IMF ext debt pay data'!AG384</f>
        <v>3.013707445364679E-2</v>
      </c>
      <c r="AI133" s="1">
        <f>'2. WB and IMF ext debt pay data'!AH384</f>
        <v>2.1012968941829413E-2</v>
      </c>
      <c r="AJ133" s="1">
        <f>'2. WB and IMF ext debt pay data'!AI384</f>
        <v>1.8313127806301118E-2</v>
      </c>
      <c r="AK133" s="1">
        <f>'2. WB and IMF ext debt pay data'!AJ384</f>
        <v>1.7743698285615086E-2</v>
      </c>
      <c r="AL133" s="1">
        <f>'2. WB and IMF ext debt pay data'!AK384</f>
        <v>1.8097419095065681E-2</v>
      </c>
      <c r="AM133" s="1">
        <f>'2. WB and IMF ext debt pay data'!AL384</f>
        <v>1.8166105233894881E-2</v>
      </c>
      <c r="AN133" s="1">
        <f>'2. WB and IMF ext debt pay data'!AM384</f>
        <v>2.1952755355140172E-2</v>
      </c>
      <c r="AO133" s="1">
        <f>'2. WB and IMF ext debt pay data'!AN384</f>
        <v>3.2787460696665258E-2</v>
      </c>
      <c r="AP133" s="1">
        <f>'2. WB and IMF ext debt pay data'!AO384</f>
        <v>3.9310034078789476E-2</v>
      </c>
      <c r="AQ133" s="1">
        <f>'2. WB and IMF ext debt pay data'!AP384</f>
        <v>4.66875508302068E-2</v>
      </c>
      <c r="AR133" s="1">
        <f>'2. WB and IMF ext debt pay data'!AQ384</f>
        <v>6.3195333580284382E-2</v>
      </c>
      <c r="AS133" s="1">
        <f>'2. WB and IMF ext debt pay data'!AR384</f>
        <v>8.1622091636514307E-2</v>
      </c>
      <c r="AT133" s="1">
        <f>'2. WB and IMF ext debt pay data'!AS384</f>
        <v>7.3085857177662666E-2</v>
      </c>
      <c r="AU133" s="1">
        <f>'2. WB and IMF ext debt pay data'!AT384</f>
        <v>0.12486522160344529</v>
      </c>
      <c r="AV133" s="1">
        <f>'2. WB and IMF ext debt pay data'!AU384</f>
        <v>0.15814876642289849</v>
      </c>
      <c r="AW133" s="1">
        <f>'2. WB and IMF ext debt pay data'!AV384</f>
        <v>9.8000000000000004E-2</v>
      </c>
      <c r="AX133" s="1">
        <f>'2. WB and IMF ext debt pay data'!AW384</f>
        <v>8.6999999999999994E-2</v>
      </c>
      <c r="AY133" s="1">
        <f>'2. WB and IMF ext debt pay data'!AX384</f>
        <v>0.1</v>
      </c>
      <c r="AZ133" s="1">
        <f>'2. WB and IMF ext debt pay data'!AY384</f>
        <v>9.7000000000000003E-2</v>
      </c>
      <c r="BA133" s="1">
        <f>'2. WB and IMF ext debt pay data'!AZ384</f>
        <v>0.108</v>
      </c>
      <c r="BB133" s="1">
        <f>'2. WB and IMF ext debt pay data'!BA384</f>
        <v>0.08</v>
      </c>
      <c r="BC133" s="1"/>
      <c r="BD133" s="1"/>
      <c r="BE133" s="1"/>
      <c r="BF133" s="1"/>
      <c r="BG133" s="1"/>
      <c r="BH133" s="1">
        <f t="shared" si="14"/>
        <v>9.222926017871598E-2</v>
      </c>
      <c r="BI133" s="1">
        <f t="shared" si="13"/>
        <v>9.9819545070134186E-2</v>
      </c>
      <c r="BJ133" s="1">
        <f t="shared" si="15"/>
        <v>0.11078719160572462</v>
      </c>
    </row>
    <row r="134" spans="1:63" x14ac:dyDescent="0.25">
      <c r="A134" t="s">
        <v>221</v>
      </c>
      <c r="B134" t="s">
        <v>249</v>
      </c>
      <c r="C134" t="s">
        <v>244</v>
      </c>
      <c r="D134" s="1"/>
      <c r="E134" s="1">
        <f>'2. WB and IMF ext debt pay data'!D387</f>
        <v>1.6590624156545206E-2</v>
      </c>
      <c r="F134" s="1">
        <f>'2. WB and IMF ext debt pay data'!E387</f>
        <v>1.6110627530364369E-2</v>
      </c>
      <c r="G134" s="1">
        <f>'2. WB and IMF ext debt pay data'!F387</f>
        <v>1.8378468113083496E-2</v>
      </c>
      <c r="H134" s="1">
        <f>'2. WB and IMF ext debt pay data'!G387</f>
        <v>1.523505608974359E-2</v>
      </c>
      <c r="I134" s="1">
        <f>'2. WB and IMF ext debt pay data'!H387</f>
        <v>1.6193866550116551E-2</v>
      </c>
      <c r="J134" s="1">
        <f>'2. WB and IMF ext debt pay data'!I387</f>
        <v>2.8811805889423073E-2</v>
      </c>
      <c r="K134" s="1">
        <f>'2. WB and IMF ext debt pay data'!J387</f>
        <v>7.2461887105700049E-2</v>
      </c>
      <c r="L134" s="1">
        <f>'2. WB and IMF ext debt pay data'!K387</f>
        <v>3.1331433787731254E-2</v>
      </c>
      <c r="M134" s="1">
        <f>'2. WB and IMF ext debt pay data'!L387</f>
        <v>3.1452212787212788E-2</v>
      </c>
      <c r="N134" s="1">
        <f>'2. WB and IMF ext debt pay data'!M387</f>
        <v>3.8561718252162029E-2</v>
      </c>
      <c r="O134" s="1">
        <f>'2. WB and IMF ext debt pay data'!N387</f>
        <v>1.9451387975266413E-2</v>
      </c>
      <c r="P134" s="1">
        <f>'2. WB and IMF ext debt pay data'!O387</f>
        <v>2.3227282374803825E-2</v>
      </c>
      <c r="Q134" s="1">
        <f>'2. WB and IMF ext debt pay data'!P387</f>
        <v>3.0994713949669347E-2</v>
      </c>
      <c r="R134" s="1">
        <f>'2. WB and IMF ext debt pay data'!Q387</f>
        <v>2.5277940403476227E-2</v>
      </c>
      <c r="S134" s="1">
        <f>'2. WB and IMF ext debt pay data'!R387</f>
        <v>2.0736885670761863E-2</v>
      </c>
      <c r="T134" s="1">
        <f>'2. WB and IMF ext debt pay data'!S387</f>
        <v>2.2620664315108757E-2</v>
      </c>
      <c r="U134" s="1">
        <f>'2. WB and IMF ext debt pay data'!T387</f>
        <v>1.9360299088484842E-2</v>
      </c>
      <c r="V134" s="1">
        <f>'2. WB and IMF ext debt pay data'!U387</f>
        <v>1.6127862595419845E-2</v>
      </c>
      <c r="W134" s="1">
        <f>'2. WB and IMF ext debt pay data'!V387</f>
        <v>3.5191247148634641E-2</v>
      </c>
      <c r="X134" s="1">
        <f>'2. WB and IMF ext debt pay data'!W387</f>
        <v>4.7233899858848072E-2</v>
      </c>
      <c r="Y134" s="1">
        <f>'2. WB and IMF ext debt pay data'!X387</f>
        <v>3.9437709618886665E-2</v>
      </c>
      <c r="Z134" s="1">
        <f>'2. WB and IMF ext debt pay data'!Y387</f>
        <v>4.0360005583760072E-2</v>
      </c>
      <c r="AA134" s="1">
        <f>'2. WB and IMF ext debt pay data'!Z387</f>
        <v>3.8978951513534796E-2</v>
      </c>
      <c r="AB134" s="1">
        <f>'2. WB and IMF ext debt pay data'!AA387</f>
        <v>4.1887226385573101E-2</v>
      </c>
      <c r="AC134" s="1">
        <f>'2. WB and IMF ext debt pay data'!AB387</f>
        <v>3.2300130171054695E-2</v>
      </c>
      <c r="AD134" s="1">
        <f>'2. WB and IMF ext debt pay data'!AC387</f>
        <v>4.5762079962398484E-2</v>
      </c>
      <c r="AE134" s="1">
        <f>'2. WB and IMF ext debt pay data'!AD387</f>
        <v>3.2997577226026788E-2</v>
      </c>
      <c r="AF134" s="1">
        <f>'2. WB and IMF ext debt pay data'!AE387</f>
        <v>2.4013773557344742E-2</v>
      </c>
      <c r="AG134" s="1">
        <f>'2. WB and IMF ext debt pay data'!AF387</f>
        <v>3.1514318214692652E-2</v>
      </c>
      <c r="AH134" s="1">
        <f>'2. WB and IMF ext debt pay data'!AG387</f>
        <v>3.128751120249456E-2</v>
      </c>
      <c r="AI134" s="1">
        <f>'2. WB and IMF ext debt pay data'!AH387</f>
        <v>2.9070244833508681E-2</v>
      </c>
      <c r="AJ134" s="1">
        <f>'2. WB and IMF ext debt pay data'!AI387</f>
        <v>2.8897592980042606E-2</v>
      </c>
      <c r="AK134" s="1">
        <f>'2. WB and IMF ext debt pay data'!AJ387</f>
        <v>3.7111751094839739E-2</v>
      </c>
      <c r="AL134" s="1">
        <f>'2. WB and IMF ext debt pay data'!AK387</f>
        <v>3.6448139017983425E-2</v>
      </c>
      <c r="AM134" s="1">
        <f>'2. WB and IMF ext debt pay data'!AL387</f>
        <v>2.4150273605464723E-2</v>
      </c>
      <c r="AN134" s="1">
        <f>'2. WB and IMF ext debt pay data'!AM387</f>
        <v>2.9775849856890187E-2</v>
      </c>
      <c r="AO134" s="1">
        <f>'2. WB and IMF ext debt pay data'!AN387</f>
        <v>2.7566529213099409E-2</v>
      </c>
      <c r="AP134" s="1">
        <f>'2. WB and IMF ext debt pay data'!AO387</f>
        <v>5.5698027850690758E-2</v>
      </c>
      <c r="AQ134" s="1">
        <f>'2. WB and IMF ext debt pay data'!AP387</f>
        <v>8.0625918389944401E-2</v>
      </c>
      <c r="AR134" s="1">
        <f>'2. WB and IMF ext debt pay data'!AQ387</f>
        <v>3.951821475410025E-2</v>
      </c>
      <c r="AS134" s="1">
        <f>'2. WB and IMF ext debt pay data'!AR387</f>
        <v>3.9677247240115357E-2</v>
      </c>
      <c r="AT134" s="1">
        <f>'2. WB and IMF ext debt pay data'!AS387</f>
        <v>5.8205718602091706E-2</v>
      </c>
      <c r="AU134" s="1">
        <f>'2. WB and IMF ext debt pay data'!AT387</f>
        <v>4.8949761559093474E-2</v>
      </c>
      <c r="AV134" s="1">
        <f>'2. WB and IMF ext debt pay data'!AU387</f>
        <v>4.6474886614616621E-2</v>
      </c>
      <c r="AW134" s="1">
        <f>'2. WB and IMF ext debt pay data'!AV387</f>
        <v>8.4000000000000005E-2</v>
      </c>
      <c r="AX134" s="1">
        <f>'2. WB and IMF ext debt pay data'!AW387</f>
        <v>9.2999999999999999E-2</v>
      </c>
      <c r="AY134" s="1">
        <f>'2. WB and IMF ext debt pay data'!AX387</f>
        <v>8.8999999999999996E-2</v>
      </c>
      <c r="AZ134" s="1">
        <f>'2. WB and IMF ext debt pay data'!AY387</f>
        <v>8.5999999999999993E-2</v>
      </c>
      <c r="BA134" s="1">
        <f>'2. WB and IMF ext debt pay data'!AZ387</f>
        <v>8.3000000000000004E-2</v>
      </c>
      <c r="BB134" s="1">
        <f>'2. WB and IMF ext debt pay data'!BA387</f>
        <v>6.6000000000000003E-2</v>
      </c>
      <c r="BC134" s="1"/>
      <c r="BD134" s="1"/>
      <c r="BE134" s="1"/>
      <c r="BF134" s="1"/>
      <c r="BG134" s="1"/>
      <c r="BH134" s="1">
        <f t="shared" si="14"/>
        <v>5.6778821022851693E-2</v>
      </c>
      <c r="BI134" s="1">
        <f t="shared" si="13"/>
        <v>5.28043047950029E-2</v>
      </c>
      <c r="BJ134" s="1">
        <f t="shared" si="15"/>
        <v>7.8118721653654161E-2</v>
      </c>
    </row>
    <row r="135" spans="1:63" x14ac:dyDescent="0.25">
      <c r="A135" t="s">
        <v>224</v>
      </c>
      <c r="B135" t="s">
        <v>249</v>
      </c>
      <c r="D135" s="1"/>
      <c r="E135" s="1">
        <f>'2. WB and IMF ext debt pay data'!D392</f>
        <v>9.7207243003916651E-5</v>
      </c>
      <c r="F135" s="1">
        <f>'2. WB and IMF ext debt pay data'!E392</f>
        <v>6.9536565535538531E-5</v>
      </c>
      <c r="G135" s="1">
        <f>'2. WB and IMF ext debt pay data'!F392</f>
        <v>1.7185547096920805E-4</v>
      </c>
      <c r="H135" s="1">
        <f>'2. WB and IMF ext debt pay data'!G392</f>
        <v>1.5193065341419953E-4</v>
      </c>
      <c r="I135" s="1">
        <f>'2. WB and IMF ext debt pay data'!H392</f>
        <v>4.8405093200315041E-4</v>
      </c>
      <c r="J135" s="1">
        <f>'2. WB and IMF ext debt pay data'!I392</f>
        <v>2.2666277697691182E-4</v>
      </c>
      <c r="K135" s="1">
        <f>'2. WB and IMF ext debt pay data'!J392</f>
        <v>1.7596383581530394E-4</v>
      </c>
      <c r="L135" s="1">
        <f>'2. WB and IMF ext debt pay data'!K392</f>
        <v>6.5437771177248225E-4</v>
      </c>
      <c r="M135" s="1">
        <f>'2. WB and IMF ext debt pay data'!L392</f>
        <v>0.16361093026529847</v>
      </c>
      <c r="N135" s="1">
        <f>'2. WB and IMF ext debt pay data'!M392</f>
        <v>0.11464550406170135</v>
      </c>
      <c r="O135" s="1">
        <f>'2. WB and IMF ext debt pay data'!N392</f>
        <v>9.4177815398289358E-2</v>
      </c>
      <c r="P135" s="1">
        <f>'2. WB and IMF ext debt pay data'!O392</f>
        <v>0.10635959096623564</v>
      </c>
      <c r="Q135" s="1">
        <f>'2. WB and IMF ext debt pay data'!P392</f>
        <v>0.1463051701422084</v>
      </c>
      <c r="R135" s="1">
        <f>'2. WB and IMF ext debt pay data'!Q392</f>
        <v>8.3083897499034387E-2</v>
      </c>
      <c r="S135" s="1">
        <f>'2. WB and IMF ext debt pay data'!R392</f>
        <v>7.5410919050819841E-2</v>
      </c>
      <c r="T135" s="1">
        <f>'2. WB and IMF ext debt pay data'!S392</f>
        <v>6.2052355691024505E-2</v>
      </c>
      <c r="U135" s="1">
        <f>'2. WB and IMF ext debt pay data'!T392</f>
        <v>0.15317361469864696</v>
      </c>
      <c r="V135" s="1">
        <f>'2. WB and IMF ext debt pay data'!U392</f>
        <v>0.19250461329030774</v>
      </c>
      <c r="W135" s="1">
        <f>'2. WB and IMF ext debt pay data'!V392</f>
        <v>0.24526188279763519</v>
      </c>
      <c r="X135" s="1">
        <f>'2. WB and IMF ext debt pay data'!W392</f>
        <v>0.19682934331410062</v>
      </c>
      <c r="Y135" s="1">
        <f>'2. WB and IMF ext debt pay data'!X392</f>
        <v>0.16985772843490982</v>
      </c>
      <c r="Z135" s="1">
        <f>'2. WB and IMF ext debt pay data'!Y392</f>
        <v>0.149393180649872</v>
      </c>
      <c r="AA135" s="1">
        <f>'2. WB and IMF ext debt pay data'!Z392</f>
        <v>8.3092565576889543E-2</v>
      </c>
      <c r="AB135" s="1">
        <f>'2. WB and IMF ext debt pay data'!AA392</f>
        <v>6.4132631755824773E-2</v>
      </c>
      <c r="AC135" s="1">
        <f>'2. WB and IMF ext debt pay data'!AB392</f>
        <v>5.9554284032467479E-2</v>
      </c>
      <c r="AD135" s="1">
        <f>'2. WB and IMF ext debt pay data'!AC392</f>
        <v>4.8259072602732753E-2</v>
      </c>
      <c r="AE135" s="1">
        <f>'2. WB and IMF ext debt pay data'!AD392</f>
        <v>5.2755907031051472E-2</v>
      </c>
      <c r="AF135" s="1">
        <f>'2. WB and IMF ext debt pay data'!AE392</f>
        <v>4.895308755957764E-2</v>
      </c>
      <c r="AG135" s="1">
        <f>'2. WB and IMF ext debt pay data'!AF392</f>
        <v>5.5157370572498983E-2</v>
      </c>
      <c r="AH135" s="1">
        <f>'2. WB and IMF ext debt pay data'!AG392</f>
        <v>5.361374726269838E-2</v>
      </c>
      <c r="AI135" s="1">
        <f>'2. WB and IMF ext debt pay data'!AH392</f>
        <v>5.5208133093428938E-2</v>
      </c>
      <c r="AJ135" s="1">
        <f>'2. WB and IMF ext debt pay data'!AI392</f>
        <v>6.4286275347037472E-2</v>
      </c>
      <c r="AK135" s="1">
        <f>'2. WB and IMF ext debt pay data'!AJ392</f>
        <v>6.8760917707249611E-2</v>
      </c>
      <c r="AL135" s="1">
        <f>'2. WB and IMF ext debt pay data'!AK392</f>
        <v>8.7513050718030547E-2</v>
      </c>
      <c r="AM135" s="1">
        <f>'2. WB and IMF ext debt pay data'!AL392</f>
        <v>6.2351514424964671E-2</v>
      </c>
      <c r="AN135" s="1">
        <f>'2. WB and IMF ext debt pay data'!AM392</f>
        <v>7.616585342293937E-2</v>
      </c>
      <c r="AO135" s="1">
        <f>'2. WB and IMF ext debt pay data'!AN392</f>
        <v>6.8023659314732796E-2</v>
      </c>
      <c r="AP135" s="1">
        <f>'2. WB and IMF ext debt pay data'!AO392</f>
        <v>6.9792334304850503E-2</v>
      </c>
      <c r="AQ135" s="1">
        <f>'2. WB and IMF ext debt pay data'!AP392</f>
        <v>6.9059353034967019E-2</v>
      </c>
      <c r="AR135" s="1">
        <f>'2. WB and IMF ext debt pay data'!AQ392</f>
        <v>8.0279867178568665E-2</v>
      </c>
      <c r="AS135" s="1">
        <f>'2. WB and IMF ext debt pay data'!AR392</f>
        <v>6.5173113945320993E-2</v>
      </c>
      <c r="AT135" s="1">
        <f>'2. WB and IMF ext debt pay data'!AS392</f>
        <v>5.7108999370861717E-2</v>
      </c>
      <c r="AU135" s="1">
        <f>'2. WB and IMF ext debt pay data'!AT392</f>
        <v>6.3862111081131226E-2</v>
      </c>
      <c r="AV135" s="1">
        <f>'2. WB and IMF ext debt pay data'!AU392</f>
        <v>7.3329008061506273E-2</v>
      </c>
      <c r="AW135" s="1">
        <f>'2. WB and IMF ext debt pay data'!AV392</f>
        <v>5.0847457627118647E-2</v>
      </c>
      <c r="AX135" s="1">
        <f>'2. WB and IMF ext debt pay data'!AW392</f>
        <v>3.9548022598870053E-2</v>
      </c>
      <c r="AY135" s="1">
        <f>'2. WB and IMF ext debt pay data'!AX392</f>
        <v>3.3898305084745763E-2</v>
      </c>
      <c r="AZ135" s="1">
        <f>'2. WB and IMF ext debt pay data'!AY392</f>
        <v>3.3898305084745763E-2</v>
      </c>
      <c r="BA135" s="1">
        <f>'2. WB and IMF ext debt pay data'!AZ392</f>
        <v>3.3898305084745763E-2</v>
      </c>
      <c r="BB135" s="1">
        <f>'2. WB and IMF ext debt pay data'!BA392</f>
        <v>2.8248587570621469E-2</v>
      </c>
      <c r="BC135" s="1"/>
      <c r="BD135" s="1"/>
      <c r="BE135" s="1"/>
      <c r="BF135" s="1"/>
      <c r="BG135" s="1"/>
      <c r="BH135" s="1">
        <f t="shared" si="14"/>
        <v>6.5665701471353505E-2</v>
      </c>
      <c r="BI135" s="1">
        <f t="shared" ref="BI135:BI138" si="16">AVERAGE(AR135:AW135)</f>
        <v>6.5100092877417914E-2</v>
      </c>
      <c r="BJ135" s="1">
        <f t="shared" si="15"/>
        <v>4.9405698343060182E-2</v>
      </c>
    </row>
    <row r="136" spans="1:63" x14ac:dyDescent="0.25">
      <c r="A136" t="s">
        <v>226</v>
      </c>
      <c r="B136" t="s">
        <v>247</v>
      </c>
      <c r="D136" s="1"/>
      <c r="E136" s="1"/>
      <c r="F136" s="1"/>
      <c r="G136" s="1"/>
      <c r="H136" s="1"/>
      <c r="I136" s="1"/>
      <c r="J136" s="1"/>
      <c r="K136" s="1"/>
      <c r="L136" s="1"/>
      <c r="M136" s="1"/>
      <c r="N136" s="1">
        <f>'2. WB and IMF ext debt pay data'!M395</f>
        <v>5.27198180716624E-2</v>
      </c>
      <c r="O136" s="1">
        <f>'2. WB and IMF ext debt pay data'!N395</f>
        <v>5.4321485517315186E-2</v>
      </c>
      <c r="P136" s="1">
        <f>'2. WB and IMF ext debt pay data'!O395</f>
        <v>4.1785863753007135E-2</v>
      </c>
      <c r="Q136" s="1">
        <f>'2. WB and IMF ext debt pay data'!P395</f>
        <v>3.5000635041026337E-2</v>
      </c>
      <c r="R136" s="1">
        <f>'2. WB and IMF ext debt pay data'!Q395</f>
        <v>2.5881261465194212E-2</v>
      </c>
      <c r="S136" s="1">
        <f>'2. WB and IMF ext debt pay data'!R395</f>
        <v>3.8541776416425547E-2</v>
      </c>
      <c r="T136" s="1">
        <f>'2. WB and IMF ext debt pay data'!S395</f>
        <v>4.2139766229029291E-2</v>
      </c>
      <c r="U136" s="1">
        <f>'2. WB and IMF ext debt pay data'!T395</f>
        <v>4.1525862469191259E-2</v>
      </c>
      <c r="V136" s="1">
        <f>'2. WB and IMF ext debt pay data'!U395</f>
        <v>0.11299350119029998</v>
      </c>
      <c r="W136" s="1">
        <f>'2. WB and IMF ext debt pay data'!V395</f>
        <v>7.7098455822819767E-2</v>
      </c>
      <c r="X136" s="1">
        <f>'2. WB and IMF ext debt pay data'!W395</f>
        <v>5.7290309516811105E-2</v>
      </c>
      <c r="Y136" s="1">
        <f>'2. WB and IMF ext debt pay data'!X395</f>
        <v>7.3281106712720742E-2</v>
      </c>
      <c r="Z136" s="1">
        <f>'2. WB and IMF ext debt pay data'!Y395</f>
        <v>5.0105353948693671E-2</v>
      </c>
      <c r="AA136" s="1">
        <f>'2. WB and IMF ext debt pay data'!Z395</f>
        <v>4.7388868347760481E-2</v>
      </c>
      <c r="AB136" s="1">
        <f>'2. WB and IMF ext debt pay data'!AA395</f>
        <v>4.9850055916150368E-2</v>
      </c>
      <c r="AC136" s="1">
        <f>'2. WB and IMF ext debt pay data'!AB395</f>
        <v>3.5745367711322924E-2</v>
      </c>
      <c r="AD136" s="1">
        <f>'2. WB and IMF ext debt pay data'!AC395</f>
        <v>3.161719518867584E-2</v>
      </c>
      <c r="AE136" s="1">
        <f>'2. WB and IMF ext debt pay data'!AD395</f>
        <v>3.7375050646722655E-2</v>
      </c>
      <c r="AF136" s="1">
        <f>'2. WB and IMF ext debt pay data'!AE395</f>
        <v>2.8036702468231044E-2</v>
      </c>
      <c r="AG136" s="1">
        <f>'2. WB and IMF ext debt pay data'!AF395</f>
        <v>4.0916679578780327E-2</v>
      </c>
      <c r="AH136" s="1">
        <f>'2. WB and IMF ext debt pay data'!AG395</f>
        <v>3.1799126941153867E-2</v>
      </c>
      <c r="AI136" s="1">
        <f>'2. WB and IMF ext debt pay data'!AH395</f>
        <v>3.317283673300761E-2</v>
      </c>
      <c r="AJ136" s="1">
        <f>'2. WB and IMF ext debt pay data'!AI395</f>
        <v>2.4071831662505185E-2</v>
      </c>
      <c r="AK136" s="1">
        <f>'2. WB and IMF ext debt pay data'!AJ395</f>
        <v>2.7922707837151898E-2</v>
      </c>
      <c r="AL136" s="1">
        <f>'2. WB and IMF ext debt pay data'!AK395</f>
        <v>3.5345019289360222E-2</v>
      </c>
      <c r="AM136" s="1">
        <f>'2. WB and IMF ext debt pay data'!AL395</f>
        <v>7.8579018350506874E-2</v>
      </c>
      <c r="AN136" s="1">
        <f>'2. WB and IMF ext debt pay data'!AM395</f>
        <v>5.8611801568880142E-2</v>
      </c>
      <c r="AO136" s="1">
        <f>'2. WB and IMF ext debt pay data'!AN395</f>
        <v>0.10377084477615868</v>
      </c>
      <c r="AP136" s="1">
        <f>'2. WB and IMF ext debt pay data'!AO395</f>
        <v>8.0276149274356862E-2</v>
      </c>
      <c r="AQ136" s="1">
        <f>'2. WB and IMF ext debt pay data'!AP395</f>
        <v>7.0923186112189313E-2</v>
      </c>
      <c r="AR136" s="1">
        <f>'2. WB and IMF ext debt pay data'!AQ395</f>
        <v>0.10451800408274935</v>
      </c>
      <c r="AS136" s="1">
        <f>'2. WB and IMF ext debt pay data'!AR395</f>
        <v>8.6598226002338172E-2</v>
      </c>
      <c r="AT136" s="1">
        <f>'2. WB and IMF ext debt pay data'!AS395</f>
        <v>4.8678346730470584E-2</v>
      </c>
      <c r="AU136" s="1">
        <f>'2. WB and IMF ext debt pay data'!AT395</f>
        <v>0.11547982178076259</v>
      </c>
      <c r="AV136" s="1">
        <f>'2. WB and IMF ext debt pay data'!AU395</f>
        <v>0.11301363540565679</v>
      </c>
      <c r="AW136" s="1">
        <f>'2. WB and IMF ext debt pay data'!AV395</f>
        <v>5.1999999999999998E-2</v>
      </c>
      <c r="AX136" s="1">
        <f>'2. WB and IMF ext debt pay data'!AW395</f>
        <v>0.122</v>
      </c>
      <c r="AY136" s="1"/>
      <c r="AZ136" s="1"/>
      <c r="BA136" s="1"/>
      <c r="BB136" s="1"/>
      <c r="BC136" s="1"/>
      <c r="BD136" s="1"/>
      <c r="BE136" s="1"/>
      <c r="BF136" s="1"/>
      <c r="BG136" s="1"/>
      <c r="BH136" s="1">
        <f t="shared" ref="BH136:BH138" si="17">AVERAGE(AQ136:AW136)</f>
        <v>8.4458745730595267E-2</v>
      </c>
      <c r="BI136" s="1">
        <f t="shared" si="16"/>
        <v>8.6714672333662923E-2</v>
      </c>
      <c r="BJ136" s="1">
        <f t="shared" si="15"/>
        <v>9.5671211801885592E-2</v>
      </c>
    </row>
    <row r="137" spans="1:63" x14ac:dyDescent="0.25">
      <c r="A137" t="s">
        <v>227</v>
      </c>
      <c r="B137" t="s">
        <v>249</v>
      </c>
      <c r="D137" s="1">
        <f>'2. WB and IMF ext debt pay data'!C399</f>
        <v>0.39735503018884072</v>
      </c>
      <c r="E137" s="1">
        <f>'2. WB and IMF ext debt pay data'!D399</f>
        <v>0.39346834052036905</v>
      </c>
      <c r="F137" s="1">
        <f>'2. WB and IMF ext debt pay data'!E399</f>
        <v>0.346409233867503</v>
      </c>
      <c r="G137" s="1">
        <f>'2. WB and IMF ext debt pay data'!F399</f>
        <v>0.36647062053604756</v>
      </c>
      <c r="H137" s="1">
        <f>'2. WB and IMF ext debt pay data'!G399</f>
        <v>0.36785106620652075</v>
      </c>
      <c r="I137" s="1">
        <f>'2. WB and IMF ext debt pay data'!H399</f>
        <v>0.21773275887385088</v>
      </c>
      <c r="J137" s="1">
        <f>'2. WB and IMF ext debt pay data'!I399</f>
        <v>0.89375974168288397</v>
      </c>
      <c r="K137" s="1">
        <f>'2. WB and IMF ext debt pay data'!J399</f>
        <v>0.31990147601062047</v>
      </c>
      <c r="L137" s="1">
        <f>'2. WB and IMF ext debt pay data'!K399</f>
        <v>0.20970975335775335</v>
      </c>
      <c r="M137" s="1">
        <f>'2. WB and IMF ext debt pay data'!L399</f>
        <v>0.19780341580756011</v>
      </c>
      <c r="N137" s="1">
        <f>'2. WB and IMF ext debt pay data'!M399</f>
        <v>0.2199225623678647</v>
      </c>
      <c r="O137" s="1">
        <f>'2. WB and IMF ext debt pay data'!N399</f>
        <v>0.32874604525612583</v>
      </c>
      <c r="P137" s="1">
        <f>'2. WB and IMF ext debt pay data'!O399</f>
        <v>0.4380585230417065</v>
      </c>
      <c r="Q137" s="1">
        <f>'2. WB and IMF ext debt pay data'!P399</f>
        <v>0.45919967980737214</v>
      </c>
      <c r="R137" s="1">
        <f>'2. WB and IMF ext debt pay data'!Q399</f>
        <v>0.46102648768240234</v>
      </c>
      <c r="S137" s="1">
        <f>'2. WB and IMF ext debt pay data'!R399</f>
        <v>0.36099999999999999</v>
      </c>
      <c r="T137" s="1">
        <f>'2. WB and IMF ext debt pay data'!S399</f>
        <v>0.3034139106822602</v>
      </c>
      <c r="U137" s="1">
        <f>'2. WB and IMF ext debt pay data'!T399</f>
        <v>0.24532531457968013</v>
      </c>
      <c r="V137" s="1">
        <f>'2. WB and IMF ext debt pay data'!U399</f>
        <v>0.2422984409527725</v>
      </c>
      <c r="W137" s="1">
        <f>'2. WB and IMF ext debt pay data'!V399</f>
        <v>0.1799985602723268</v>
      </c>
      <c r="X137" s="1">
        <f>'2. WB and IMF ext debt pay data'!W399</f>
        <v>0.20301866340488692</v>
      </c>
      <c r="Y137" s="1">
        <f>'2. WB and IMF ext debt pay data'!X399</f>
        <v>0.20494958289866985</v>
      </c>
      <c r="Z137" s="1">
        <f>'2. WB and IMF ext debt pay data'!Y399</f>
        <v>0.22040221769326371</v>
      </c>
      <c r="AA137" s="1">
        <f>'2. WB and IMF ext debt pay data'!Z399</f>
        <v>0.47892412601596501</v>
      </c>
      <c r="AB137" s="1">
        <f>'2. WB and IMF ext debt pay data'!AA399</f>
        <v>0.29228054381151503</v>
      </c>
      <c r="AC137" s="1">
        <f>'2. WB and IMF ext debt pay data'!AB399</f>
        <v>0.11122970354265976</v>
      </c>
      <c r="AD137" s="1">
        <f>'2. WB and IMF ext debt pay data'!AC399</f>
        <v>1.6390095550062728E-2</v>
      </c>
      <c r="AE137" s="1">
        <f>'2. WB and IMF ext debt pay data'!AD399</f>
        <v>1.7304594806994245E-2</v>
      </c>
      <c r="AF137" s="1">
        <f>'2. WB and IMF ext debt pay data'!AE399</f>
        <v>2.2098423471184514E-2</v>
      </c>
      <c r="AG137" s="1">
        <f>'2. WB and IMF ext debt pay data'!AF399</f>
        <v>3.0408013947382587E-2</v>
      </c>
      <c r="AH137" s="1">
        <f>'2. WB and IMF ext debt pay data'!AG399</f>
        <v>2.1271247358836745E-2</v>
      </c>
      <c r="AI137" s="1">
        <f>'2. WB and IMF ext debt pay data'!AH399</f>
        <v>1.9301534205226557E-2</v>
      </c>
      <c r="AJ137" s="1">
        <f>'2. WB and IMF ext debt pay data'!AI399</f>
        <v>3.4050262135096973E-2</v>
      </c>
      <c r="AK137" s="1">
        <f>'2. WB and IMF ext debt pay data'!AJ399</f>
        <v>5.6660205250578938E-2</v>
      </c>
      <c r="AL137" s="1">
        <f>'2. WB and IMF ext debt pay data'!AK399</f>
        <v>4.7960544177035588E-2</v>
      </c>
      <c r="AM137" s="1">
        <f>'2. WB and IMF ext debt pay data'!AL399</f>
        <v>9.5534421725479171E-2</v>
      </c>
      <c r="AN137" s="1">
        <f>'2. WB and IMF ext debt pay data'!AM399</f>
        <v>0.15270798181418752</v>
      </c>
      <c r="AO137" s="1">
        <f>'2. WB and IMF ext debt pay data'!AN399</f>
        <v>0.13867822126442406</v>
      </c>
      <c r="AP137" s="1">
        <f>'2. WB and IMF ext debt pay data'!AO399</f>
        <v>0.17156196282833094</v>
      </c>
      <c r="AQ137" s="1">
        <f>'2. WB and IMF ext debt pay data'!AP399</f>
        <v>0.22865694862751351</v>
      </c>
      <c r="AR137" s="1">
        <f>'2. WB and IMF ext debt pay data'!AQ399</f>
        <v>0.19577092367502066</v>
      </c>
      <c r="AS137" s="1">
        <f>'2. WB and IMF ext debt pay data'!AR399</f>
        <v>6.9870513074772558E-2</v>
      </c>
      <c r="AT137" s="1">
        <f>'2. WB and IMF ext debt pay data'!AS399</f>
        <v>7.7767842190855974E-2</v>
      </c>
      <c r="AU137" s="1">
        <f>'2. WB and IMF ext debt pay data'!AT399</f>
        <v>6.9694634642256739E-2</v>
      </c>
      <c r="AV137" s="1">
        <f>'2. WB and IMF ext debt pay data'!AU399</f>
        <v>0.13015462736060504</v>
      </c>
      <c r="AW137" s="1">
        <f>'2. WB and IMF ext debt pay data'!AV399</f>
        <v>0.214</v>
      </c>
      <c r="AX137" s="1">
        <v>0.25</v>
      </c>
      <c r="AY137" s="1">
        <f>'2. WB and IMF ext debt pay data'!AX399</f>
        <v>0.18</v>
      </c>
      <c r="AZ137" s="1">
        <f>'2. WB and IMF ext debt pay data'!AY399</f>
        <v>0.17</v>
      </c>
      <c r="BA137" s="1">
        <f>'2. WB and IMF ext debt pay data'!AZ399</f>
        <v>0.15</v>
      </c>
      <c r="BB137" s="1">
        <f>'2. WB and IMF ext debt pay data'!BA399</f>
        <v>0.15</v>
      </c>
      <c r="BC137" s="1">
        <v>0.18</v>
      </c>
      <c r="BD137" s="1">
        <v>0.28000000000000003</v>
      </c>
      <c r="BE137" s="1">
        <v>0.25</v>
      </c>
      <c r="BF137" s="1">
        <v>0.2</v>
      </c>
      <c r="BG137" s="1">
        <v>0.19</v>
      </c>
      <c r="BH137" s="1">
        <f t="shared" si="17"/>
        <v>0.14084506993871779</v>
      </c>
      <c r="BI137" s="1">
        <f t="shared" si="16"/>
        <v>0.1262097568239185</v>
      </c>
      <c r="BJ137" s="1">
        <f t="shared" ref="BJ137:BJ138" si="18">AVERAGE(AV137:AY137)</f>
        <v>0.19353865684015126</v>
      </c>
      <c r="BK137" s="1">
        <f>AVERAGE(AW137:BG137)</f>
        <v>0.20127272727272727</v>
      </c>
    </row>
    <row r="138" spans="1:63" x14ac:dyDescent="0.25">
      <c r="A138" t="s">
        <v>230</v>
      </c>
      <c r="B138" t="s">
        <v>249</v>
      </c>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f>'2. WB and IMF ext debt pay data'!AB402</f>
        <v>0.21279028130749492</v>
      </c>
      <c r="AD138" s="1">
        <f>'2. WB and IMF ext debt pay data'!AC402</f>
        <v>7.8506312728278835E-2</v>
      </c>
      <c r="AE138" s="1">
        <f>'2. WB and IMF ext debt pay data'!AD402</f>
        <v>0.24625927991466931</v>
      </c>
      <c r="AF138" s="1">
        <f>'2. WB and IMF ext debt pay data'!AE402</f>
        <v>7.189366791804841E-2</v>
      </c>
      <c r="AG138" s="1">
        <f>'2. WB and IMF ext debt pay data'!AF402</f>
        <v>1.6354559849626988E-2</v>
      </c>
      <c r="AH138" s="1">
        <f>'2. WB and IMF ext debt pay data'!AG402</f>
        <v>9.486921042582596E-3</v>
      </c>
      <c r="AI138" s="1">
        <f>'2. WB and IMF ext debt pay data'!AH402</f>
        <v>7.7418042873946824E-3</v>
      </c>
      <c r="AJ138" s="1">
        <f>'2. WB and IMF ext debt pay data'!AI402</f>
        <v>8.1194140033506081E-3</v>
      </c>
      <c r="AK138" s="1">
        <f>'2. WB and IMF ext debt pay data'!AJ402</f>
        <v>3.3757827215389738E-2</v>
      </c>
      <c r="AL138" s="1">
        <f>'2. WB and IMF ext debt pay data'!AK402</f>
        <v>3.6867705472028028E-2</v>
      </c>
      <c r="AM138" s="1">
        <f>'2. WB and IMF ext debt pay data'!AL402</f>
        <v>4.2792591049198331E-2</v>
      </c>
      <c r="AN138" s="1">
        <f>'2. WB and IMF ext debt pay data'!AM402</f>
        <v>6.9640780237535393E-2</v>
      </c>
      <c r="AO138" s="1">
        <f>'2. WB and IMF ext debt pay data'!AN402</f>
        <v>3.7141416116634435E-2</v>
      </c>
      <c r="AP138" s="1">
        <f>'2. WB and IMF ext debt pay data'!AO402</f>
        <v>1.6509373712874677E-2</v>
      </c>
      <c r="AQ138" s="1">
        <f>'2. WB and IMF ext debt pay data'!AP402</f>
        <v>2.5871240011568705E-2</v>
      </c>
      <c r="AR138" s="1">
        <f>'2. WB and IMF ext debt pay data'!AQ402</f>
        <v>1.2146701870977225E-2</v>
      </c>
      <c r="AS138" s="1">
        <f>'2. WB and IMF ext debt pay data'!AR402</f>
        <v>2.0003998354478754E-2</v>
      </c>
      <c r="AT138" s="1">
        <f>'2. WB and IMF ext debt pay data'!AS402</f>
        <v>9.8943606065736694E-3</v>
      </c>
      <c r="AU138" s="1">
        <f>'2. WB and IMF ext debt pay data'!AT402</f>
        <v>3.3517871514208909E-2</v>
      </c>
      <c r="AV138" s="1">
        <f>'2. WB and IMF ext debt pay data'!AU402</f>
        <v>2.4125903606647778E-2</v>
      </c>
      <c r="AW138" s="1">
        <f>'2. WB and IMF ext debt pay data'!AV402</f>
        <v>9.7000000000000003E-2</v>
      </c>
      <c r="AX138" s="1">
        <f>'2. WB and IMF ext debt pay data'!AW402</f>
        <v>7.5999999999999998E-2</v>
      </c>
      <c r="AY138" s="1">
        <f>'2. WB and IMF ext debt pay data'!AX402</f>
        <v>7.4999999999999997E-2</v>
      </c>
      <c r="AZ138" s="1">
        <f>'2. WB and IMF ext debt pay data'!AY402</f>
        <v>6.4000000000000001E-2</v>
      </c>
      <c r="BA138" s="1">
        <f>'2. WB and IMF ext debt pay data'!AZ402</f>
        <v>0.05</v>
      </c>
      <c r="BB138" s="1">
        <f>'2. WB and IMF ext debt pay data'!BA402</f>
        <v>4.7E-2</v>
      </c>
      <c r="BC138" s="1"/>
      <c r="BD138" s="1"/>
      <c r="BE138" s="1"/>
      <c r="BF138" s="1"/>
      <c r="BG138" s="1"/>
      <c r="BH138" s="1">
        <f t="shared" si="17"/>
        <v>3.1794296566350723E-2</v>
      </c>
      <c r="BI138" s="1">
        <f t="shared" si="16"/>
        <v>3.2781472658814391E-2</v>
      </c>
      <c r="BJ138" s="1">
        <f t="shared" si="18"/>
        <v>6.8031475901661947E-2</v>
      </c>
    </row>
    <row r="139" spans="1:63" x14ac:dyDescent="0.25">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row>
    <row r="140" spans="1:63" x14ac:dyDescent="0.25">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row>
    <row r="141" spans="1:63" x14ac:dyDescent="0.25">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row>
    <row r="142" spans="1:63" x14ac:dyDescent="0.25">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row>
    <row r="143" spans="1:63" x14ac:dyDescent="0.25">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row>
    <row r="144" spans="1:63" x14ac:dyDescent="0.25">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row>
    <row r="145" spans="4:53" x14ac:dyDescent="0.25">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row>
    <row r="146" spans="4:53" x14ac:dyDescent="0.25">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row>
    <row r="147" spans="4:53" x14ac:dyDescent="0.25">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row>
    <row r="148" spans="4:53" x14ac:dyDescent="0.25">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row>
    <row r="149" spans="4:53" x14ac:dyDescent="0.25">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row>
    <row r="150" spans="4:53" x14ac:dyDescent="0.25">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row>
    <row r="151" spans="4:53" x14ac:dyDescent="0.25">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row>
    <row r="152" spans="4:53" x14ac:dyDescent="0.25">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row>
    <row r="153" spans="4:53" x14ac:dyDescent="0.25">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row>
    <row r="154" spans="4:53" x14ac:dyDescent="0.25">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row>
    <row r="155" spans="4:53" x14ac:dyDescent="0.25">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row>
    <row r="156" spans="4:53" x14ac:dyDescent="0.25">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row>
    <row r="157" spans="4:53" x14ac:dyDescent="0.25">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row>
    <row r="158" spans="4:53" x14ac:dyDescent="0.25">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row>
    <row r="159" spans="4:53" x14ac:dyDescent="0.25">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row>
    <row r="160" spans="4:53" x14ac:dyDescent="0.25">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row>
    <row r="161" spans="4:53" x14ac:dyDescent="0.25">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row>
    <row r="162" spans="4:53" x14ac:dyDescent="0.25">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row>
    <row r="163" spans="4:53" x14ac:dyDescent="0.25">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row>
    <row r="164" spans="4:53" x14ac:dyDescent="0.25">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row>
    <row r="165" spans="4:53" x14ac:dyDescent="0.25">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row>
    <row r="166" spans="4:53" x14ac:dyDescent="0.25">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row>
    <row r="167" spans="4:53" x14ac:dyDescent="0.25">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row>
    <row r="168" spans="4:53" x14ac:dyDescent="0.25">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row>
    <row r="169" spans="4:53" x14ac:dyDescent="0.25">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row>
    <row r="170" spans="4:53" x14ac:dyDescent="0.25">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row>
    <row r="171" spans="4:53" x14ac:dyDescent="0.25">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row>
    <row r="172" spans="4:53" x14ac:dyDescent="0.25">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row>
    <row r="173" spans="4:53" x14ac:dyDescent="0.25">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row>
    <row r="174" spans="4:53" x14ac:dyDescent="0.25">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row>
    <row r="175" spans="4:53" x14ac:dyDescent="0.25">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row>
    <row r="176" spans="4:53" x14ac:dyDescent="0.25">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row>
    <row r="177" spans="4:53" x14ac:dyDescent="0.25">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row>
    <row r="178" spans="4:53" x14ac:dyDescent="0.25">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row>
    <row r="179" spans="4:53" x14ac:dyDescent="0.25">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row>
    <row r="180" spans="4:53" x14ac:dyDescent="0.25">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row>
    <row r="181" spans="4:53" x14ac:dyDescent="0.25">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row>
    <row r="182" spans="4:53" x14ac:dyDescent="0.25">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row>
    <row r="183" spans="4:53" x14ac:dyDescent="0.25">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row>
    <row r="184" spans="4:53" x14ac:dyDescent="0.25">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row>
    <row r="185" spans="4:53" x14ac:dyDescent="0.25">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row>
    <row r="186" spans="4:53" x14ac:dyDescent="0.25">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row>
    <row r="187" spans="4:53" x14ac:dyDescent="0.25">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row>
    <row r="188" spans="4:53" x14ac:dyDescent="0.25">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row>
    <row r="189" spans="4:53" x14ac:dyDescent="0.25">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row>
    <row r="190" spans="4:53" x14ac:dyDescent="0.25">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row>
    <row r="191" spans="4:53" x14ac:dyDescent="0.25">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row>
    <row r="192" spans="4:53" x14ac:dyDescent="0.25">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row>
    <row r="193" spans="4:53" x14ac:dyDescent="0.25">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row>
    <row r="194" spans="4:53" x14ac:dyDescent="0.25">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row>
    <row r="195" spans="4:53" x14ac:dyDescent="0.25">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row>
    <row r="196" spans="4:53" x14ac:dyDescent="0.25">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row>
    <row r="197" spans="4:53" x14ac:dyDescent="0.25">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row>
    <row r="198" spans="4:53" x14ac:dyDescent="0.25">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row>
    <row r="199" spans="4:53" x14ac:dyDescent="0.25">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row>
    <row r="200" spans="4:53" x14ac:dyDescent="0.25">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row>
    <row r="201" spans="4:53" x14ac:dyDescent="0.25">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row>
    <row r="202" spans="4:53" x14ac:dyDescent="0.25">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row>
    <row r="203" spans="4:53" x14ac:dyDescent="0.25">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row>
    <row r="204" spans="4:53" x14ac:dyDescent="0.25">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row>
    <row r="205" spans="4:53" x14ac:dyDescent="0.25">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row>
    <row r="206" spans="4:53" x14ac:dyDescent="0.25">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row>
    <row r="207" spans="4:53" x14ac:dyDescent="0.25">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row>
    <row r="208" spans="4:53" x14ac:dyDescent="0.25">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row>
    <row r="209" spans="4:53" x14ac:dyDescent="0.25">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row>
    <row r="210" spans="4:53" x14ac:dyDescent="0.25">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row>
    <row r="211" spans="4:53" x14ac:dyDescent="0.25">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row>
    <row r="212" spans="4:53" x14ac:dyDescent="0.25">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row>
    <row r="213" spans="4:53" x14ac:dyDescent="0.25">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row>
    <row r="214" spans="4:53" x14ac:dyDescent="0.25">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row>
    <row r="215" spans="4:53" x14ac:dyDescent="0.25">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row>
    <row r="216" spans="4:53" x14ac:dyDescent="0.25">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row>
    <row r="217" spans="4:53" x14ac:dyDescent="0.25">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row>
    <row r="218" spans="4:53" x14ac:dyDescent="0.25">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row>
    <row r="219" spans="4:53" x14ac:dyDescent="0.25">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row>
    <row r="220" spans="4:53" x14ac:dyDescent="0.25">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row>
    <row r="221" spans="4:53" x14ac:dyDescent="0.25">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row>
    <row r="222" spans="4:53" x14ac:dyDescent="0.25">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row>
    <row r="223" spans="4:53" x14ac:dyDescent="0.25">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row>
    <row r="224" spans="4:53" x14ac:dyDescent="0.25">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row>
    <row r="225" spans="4:53" x14ac:dyDescent="0.25">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row>
    <row r="226" spans="4:53" x14ac:dyDescent="0.25">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row>
    <row r="227" spans="4:53" x14ac:dyDescent="0.25">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row>
    <row r="228" spans="4:53" x14ac:dyDescent="0.25">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row>
    <row r="229" spans="4:53" x14ac:dyDescent="0.25">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row>
    <row r="230" spans="4:53" x14ac:dyDescent="0.25">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row>
    <row r="231" spans="4:53" x14ac:dyDescent="0.25">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row>
    <row r="232" spans="4:53" x14ac:dyDescent="0.25">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row>
    <row r="233" spans="4:53" x14ac:dyDescent="0.25">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row>
    <row r="234" spans="4:53" x14ac:dyDescent="0.25">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row>
    <row r="235" spans="4:53" x14ac:dyDescent="0.25">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row>
    <row r="236" spans="4:53" x14ac:dyDescent="0.25">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row>
    <row r="237" spans="4:53" x14ac:dyDescent="0.25">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row>
    <row r="238" spans="4:53" x14ac:dyDescent="0.25">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row>
    <row r="239" spans="4:53" x14ac:dyDescent="0.25">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row>
    <row r="240" spans="4:53" x14ac:dyDescent="0.25">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row>
    <row r="241" spans="4:53" x14ac:dyDescent="0.25">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row>
    <row r="242" spans="4:53" x14ac:dyDescent="0.25">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row>
    <row r="243" spans="4:53" x14ac:dyDescent="0.25">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row>
    <row r="244" spans="4:53" x14ac:dyDescent="0.25">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row>
    <row r="245" spans="4:53" x14ac:dyDescent="0.25">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row>
    <row r="246" spans="4:53" x14ac:dyDescent="0.25">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row>
    <row r="247" spans="4:53" x14ac:dyDescent="0.25">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row>
    <row r="248" spans="4:53" x14ac:dyDescent="0.25">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row>
    <row r="249" spans="4:53" x14ac:dyDescent="0.25">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row>
    <row r="250" spans="4:53" x14ac:dyDescent="0.25">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row>
    <row r="251" spans="4:53" x14ac:dyDescent="0.25">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row>
    <row r="252" spans="4:53" x14ac:dyDescent="0.25">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row>
    <row r="253" spans="4:53" x14ac:dyDescent="0.25">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row>
    <row r="254" spans="4:53" x14ac:dyDescent="0.25">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row>
    <row r="255" spans="4:53" x14ac:dyDescent="0.25">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row>
    <row r="256" spans="4:53" x14ac:dyDescent="0.25">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row>
    <row r="257" spans="4:53" x14ac:dyDescent="0.25">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row>
    <row r="258" spans="4:53" x14ac:dyDescent="0.25">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row>
    <row r="259" spans="4:53" x14ac:dyDescent="0.25">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row>
    <row r="260" spans="4:53" x14ac:dyDescent="0.25">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row>
    <row r="261" spans="4:53" x14ac:dyDescent="0.25">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row>
    <row r="262" spans="4:53" x14ac:dyDescent="0.25">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row>
    <row r="263" spans="4:53" x14ac:dyDescent="0.25">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row>
    <row r="264" spans="4:53" x14ac:dyDescent="0.25">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row>
    <row r="265" spans="4:53" x14ac:dyDescent="0.25">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row>
    <row r="266" spans="4:53" x14ac:dyDescent="0.25">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row>
    <row r="267" spans="4:53" x14ac:dyDescent="0.25">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row>
    <row r="268" spans="4:53" x14ac:dyDescent="0.25">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row>
    <row r="269" spans="4:53" x14ac:dyDescent="0.25">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row>
    <row r="270" spans="4:53" x14ac:dyDescent="0.25">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row>
    <row r="271" spans="4:53" x14ac:dyDescent="0.25">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row>
    <row r="272" spans="4:53" x14ac:dyDescent="0.25">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row>
    <row r="273" spans="4:53" x14ac:dyDescent="0.25">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row>
    <row r="274" spans="4:53" x14ac:dyDescent="0.25">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row>
    <row r="275" spans="4:53" x14ac:dyDescent="0.25">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row>
    <row r="276" spans="4:53" x14ac:dyDescent="0.25">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row>
    <row r="277" spans="4:53" x14ac:dyDescent="0.25">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row>
    <row r="278" spans="4:53" x14ac:dyDescent="0.25">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row>
    <row r="279" spans="4:53" x14ac:dyDescent="0.25">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row>
    <row r="280" spans="4:53" x14ac:dyDescent="0.25">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row>
    <row r="281" spans="4:53" x14ac:dyDescent="0.25">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row>
    <row r="282" spans="4:53" x14ac:dyDescent="0.25">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row>
    <row r="283" spans="4:53" x14ac:dyDescent="0.25">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row>
    <row r="284" spans="4:53" x14ac:dyDescent="0.25">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row>
    <row r="285" spans="4:53" x14ac:dyDescent="0.25">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row>
    <row r="286" spans="4:53" x14ac:dyDescent="0.25">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row>
    <row r="287" spans="4:53" x14ac:dyDescent="0.25">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row>
    <row r="288" spans="4:53" x14ac:dyDescent="0.25">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row>
    <row r="289" spans="4:53" x14ac:dyDescent="0.25">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row>
    <row r="290" spans="4:53" x14ac:dyDescent="0.25">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row>
    <row r="291" spans="4:53" x14ac:dyDescent="0.25">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row>
    <row r="292" spans="4:53" x14ac:dyDescent="0.25">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row>
    <row r="293" spans="4:53" x14ac:dyDescent="0.25">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row>
    <row r="294" spans="4:53" x14ac:dyDescent="0.25">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row>
    <row r="295" spans="4:53" x14ac:dyDescent="0.25">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row>
    <row r="296" spans="4:53" x14ac:dyDescent="0.25">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row>
    <row r="297" spans="4:53" x14ac:dyDescent="0.25">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row>
    <row r="298" spans="4:53" x14ac:dyDescent="0.25">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row>
    <row r="299" spans="4:53" x14ac:dyDescent="0.25">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row>
    <row r="300" spans="4:53" x14ac:dyDescent="0.25">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row>
    <row r="301" spans="4:53" x14ac:dyDescent="0.25">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row>
    <row r="302" spans="4:53" x14ac:dyDescent="0.25">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row>
    <row r="303" spans="4:53" x14ac:dyDescent="0.25">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row>
    <row r="304" spans="4:53" x14ac:dyDescent="0.25">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row>
    <row r="305" spans="4:53" x14ac:dyDescent="0.25">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row>
    <row r="306" spans="4:53" x14ac:dyDescent="0.25">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row>
    <row r="307" spans="4:53" x14ac:dyDescent="0.25">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row>
    <row r="308" spans="4:53" x14ac:dyDescent="0.25">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row>
    <row r="309" spans="4:53" x14ac:dyDescent="0.25">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row>
    <row r="310" spans="4:53" x14ac:dyDescent="0.25">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row>
    <row r="311" spans="4:53" x14ac:dyDescent="0.25">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row>
    <row r="312" spans="4:53" x14ac:dyDescent="0.25">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row>
    <row r="313" spans="4:53" x14ac:dyDescent="0.25">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row>
    <row r="314" spans="4:53" x14ac:dyDescent="0.25">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row>
    <row r="315" spans="4:53" x14ac:dyDescent="0.25">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row>
    <row r="316" spans="4:53" x14ac:dyDescent="0.25">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row>
    <row r="317" spans="4:53" x14ac:dyDescent="0.25">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row>
    <row r="318" spans="4:53" x14ac:dyDescent="0.25">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row>
    <row r="319" spans="4:53" x14ac:dyDescent="0.25">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row>
    <row r="320" spans="4:53" x14ac:dyDescent="0.25">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row>
    <row r="321" spans="4:53" x14ac:dyDescent="0.25">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row>
    <row r="322" spans="4:53" x14ac:dyDescent="0.25">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row>
    <row r="323" spans="4:53" x14ac:dyDescent="0.25">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row>
    <row r="324" spans="4:53" x14ac:dyDescent="0.25">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row>
    <row r="325" spans="4:53" x14ac:dyDescent="0.25">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row>
    <row r="326" spans="4:53" x14ac:dyDescent="0.25">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row>
    <row r="327" spans="4:53" x14ac:dyDescent="0.25">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row>
    <row r="328" spans="4:53" x14ac:dyDescent="0.25">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row>
    <row r="329" spans="4:53" x14ac:dyDescent="0.25">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row>
    <row r="330" spans="4:53" x14ac:dyDescent="0.25">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row>
    <row r="331" spans="4:53" x14ac:dyDescent="0.25">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row>
    <row r="332" spans="4:53" x14ac:dyDescent="0.25">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row>
    <row r="333" spans="4:53" x14ac:dyDescent="0.25">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row>
    <row r="334" spans="4:53" x14ac:dyDescent="0.25">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row>
    <row r="335" spans="4:53" x14ac:dyDescent="0.25">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row>
    <row r="336" spans="4:53" x14ac:dyDescent="0.25">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row>
    <row r="337" spans="4:53" x14ac:dyDescent="0.25">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row>
    <row r="338" spans="4:53" x14ac:dyDescent="0.25">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row>
    <row r="339" spans="4:53" x14ac:dyDescent="0.25">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row>
    <row r="340" spans="4:53" x14ac:dyDescent="0.25">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row>
    <row r="341" spans="4:53" x14ac:dyDescent="0.25">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row>
    <row r="342" spans="4:53" x14ac:dyDescent="0.25">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row>
    <row r="343" spans="4:53" x14ac:dyDescent="0.25">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row>
    <row r="344" spans="4:53" x14ac:dyDescent="0.25">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row>
    <row r="345" spans="4:53" x14ac:dyDescent="0.25">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row>
    <row r="346" spans="4:53" x14ac:dyDescent="0.25">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row>
    <row r="347" spans="4:53" x14ac:dyDescent="0.25">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row>
    <row r="348" spans="4:53" x14ac:dyDescent="0.25">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row>
    <row r="349" spans="4:53" x14ac:dyDescent="0.25">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row>
    <row r="350" spans="4:53" x14ac:dyDescent="0.25">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row>
    <row r="351" spans="4:53" x14ac:dyDescent="0.25">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row>
    <row r="352" spans="4:53" x14ac:dyDescent="0.25">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row>
    <row r="353" spans="4:53" x14ac:dyDescent="0.25">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row>
    <row r="354" spans="4:53" x14ac:dyDescent="0.25">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row>
    <row r="355" spans="4:53" x14ac:dyDescent="0.25">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row>
    <row r="356" spans="4:53" x14ac:dyDescent="0.25">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row>
    <row r="357" spans="4:53" x14ac:dyDescent="0.25">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row>
    <row r="358" spans="4:53" x14ac:dyDescent="0.25">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row>
    <row r="359" spans="4:53" x14ac:dyDescent="0.25">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row>
    <row r="360" spans="4:53" x14ac:dyDescent="0.25">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row>
    <row r="361" spans="4:53" x14ac:dyDescent="0.25">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row>
    <row r="362" spans="4:53" x14ac:dyDescent="0.25">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row>
    <row r="363" spans="4:53" x14ac:dyDescent="0.25">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row>
    <row r="364" spans="4:53" x14ac:dyDescent="0.25">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row>
    <row r="365" spans="4:53" x14ac:dyDescent="0.25">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row>
    <row r="366" spans="4:53" x14ac:dyDescent="0.25">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row>
    <row r="367" spans="4:53" x14ac:dyDescent="0.25">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row>
    <row r="368" spans="4:53" x14ac:dyDescent="0.25">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row>
    <row r="369" spans="4:53" x14ac:dyDescent="0.25">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row>
    <row r="370" spans="4:53" x14ac:dyDescent="0.25">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row>
    <row r="371" spans="4:53" x14ac:dyDescent="0.25">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row>
    <row r="372" spans="4:53" x14ac:dyDescent="0.25">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row>
    <row r="373" spans="4:53" x14ac:dyDescent="0.25">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row>
    <row r="374" spans="4:53" x14ac:dyDescent="0.25">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row>
    <row r="375" spans="4:53" x14ac:dyDescent="0.25">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row>
    <row r="376" spans="4:53" x14ac:dyDescent="0.25">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row>
    <row r="377" spans="4:53" x14ac:dyDescent="0.25">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row>
    <row r="378" spans="4:53" x14ac:dyDescent="0.25">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row>
    <row r="379" spans="4:53" x14ac:dyDescent="0.25">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row>
    <row r="380" spans="4:53" x14ac:dyDescent="0.25">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row>
    <row r="381" spans="4:53" x14ac:dyDescent="0.25">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row>
    <row r="382" spans="4:53" x14ac:dyDescent="0.25">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row>
    <row r="383" spans="4:53" x14ac:dyDescent="0.25">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row>
    <row r="384" spans="4:53" x14ac:dyDescent="0.25">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row>
    <row r="385" spans="4:53" x14ac:dyDescent="0.25">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row>
    <row r="386" spans="4:53" x14ac:dyDescent="0.25">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row>
    <row r="387" spans="4:53" x14ac:dyDescent="0.25">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row>
    <row r="388" spans="4:53" x14ac:dyDescent="0.25">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row>
    <row r="389" spans="4:53" x14ac:dyDescent="0.25">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row>
    <row r="390" spans="4:53" x14ac:dyDescent="0.25">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row>
    <row r="391" spans="4:53" x14ac:dyDescent="0.25">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row>
    <row r="392" spans="4:53" x14ac:dyDescent="0.25">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row>
    <row r="393" spans="4:53" x14ac:dyDescent="0.25">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row>
    <row r="394" spans="4:53" x14ac:dyDescent="0.25">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row>
    <row r="395" spans="4:53" x14ac:dyDescent="0.25">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row>
    <row r="396" spans="4:53" x14ac:dyDescent="0.25">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row>
    <row r="397" spans="4:53" x14ac:dyDescent="0.25">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row>
    <row r="398" spans="4:53" x14ac:dyDescent="0.25">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row>
    <row r="399" spans="4:53" x14ac:dyDescent="0.25">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row>
    <row r="400" spans="4:53" x14ac:dyDescent="0.25">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row>
    <row r="401" spans="4:53" x14ac:dyDescent="0.25">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row>
    <row r="402" spans="4:53" x14ac:dyDescent="0.25">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row>
    <row r="403" spans="4:53" x14ac:dyDescent="0.25">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row>
    <row r="404" spans="4:53" x14ac:dyDescent="0.25">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row>
    <row r="405" spans="4:53" x14ac:dyDescent="0.25">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row>
    <row r="406" spans="4:53" x14ac:dyDescent="0.25">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row>
    <row r="407" spans="4:53" x14ac:dyDescent="0.25">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row>
    <row r="408" spans="4:53" x14ac:dyDescent="0.25">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row>
    <row r="409" spans="4:53" x14ac:dyDescent="0.25">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row>
    <row r="410" spans="4:53" x14ac:dyDescent="0.25">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row>
    <row r="411" spans="4:53" x14ac:dyDescent="0.25">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row>
    <row r="412" spans="4:53" x14ac:dyDescent="0.25">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row>
    <row r="413" spans="4:53" x14ac:dyDescent="0.25">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row>
    <row r="414" spans="4:53" x14ac:dyDescent="0.25">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row>
    <row r="415" spans="4:53" x14ac:dyDescent="0.25">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row>
    <row r="416" spans="4:53" x14ac:dyDescent="0.25">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row>
    <row r="417" spans="4:53" x14ac:dyDescent="0.25">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row>
    <row r="418" spans="4:53" x14ac:dyDescent="0.25">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row>
    <row r="419" spans="4:53" x14ac:dyDescent="0.25">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row>
    <row r="420" spans="4:53" x14ac:dyDescent="0.25">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row>
    <row r="421" spans="4:53" x14ac:dyDescent="0.25">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row>
    <row r="422" spans="4:53" x14ac:dyDescent="0.25">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row>
    <row r="423" spans="4:53" x14ac:dyDescent="0.25">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row>
    <row r="424" spans="4:53" x14ac:dyDescent="0.25">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row>
    <row r="425" spans="4:53" x14ac:dyDescent="0.25">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row>
    <row r="426" spans="4:53" x14ac:dyDescent="0.25">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row>
    <row r="427" spans="4:53" x14ac:dyDescent="0.25">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row>
    <row r="428" spans="4:53" x14ac:dyDescent="0.25">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row>
    <row r="429" spans="4:53" x14ac:dyDescent="0.25">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row>
    <row r="430" spans="4:53" x14ac:dyDescent="0.25">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row>
    <row r="431" spans="4:53" x14ac:dyDescent="0.25">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row>
    <row r="432" spans="4:53" x14ac:dyDescent="0.25">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row>
    <row r="433" spans="4:53" x14ac:dyDescent="0.25">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row>
    <row r="434" spans="4:53" x14ac:dyDescent="0.25">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row>
    <row r="435" spans="4:53" x14ac:dyDescent="0.25">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row>
    <row r="436" spans="4:53" x14ac:dyDescent="0.25">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row>
    <row r="437" spans="4:53" x14ac:dyDescent="0.25">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row>
    <row r="438" spans="4:53" x14ac:dyDescent="0.25">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row>
    <row r="439" spans="4:53" x14ac:dyDescent="0.25">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row>
    <row r="440" spans="4:53" x14ac:dyDescent="0.25">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row>
    <row r="441" spans="4:53" x14ac:dyDescent="0.25">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row>
    <row r="442" spans="4:53" x14ac:dyDescent="0.25">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row>
    <row r="443" spans="4:53" x14ac:dyDescent="0.25">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row>
    <row r="444" spans="4:53" x14ac:dyDescent="0.25">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row>
    <row r="445" spans="4:53" x14ac:dyDescent="0.25">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row>
    <row r="446" spans="4:53" x14ac:dyDescent="0.25">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row>
    <row r="447" spans="4:53" x14ac:dyDescent="0.25">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row>
    <row r="448" spans="4:53" x14ac:dyDescent="0.25">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row>
    <row r="449" spans="4:53" x14ac:dyDescent="0.25">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row>
    <row r="450" spans="4:53" x14ac:dyDescent="0.25">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row>
    <row r="451" spans="4:53" x14ac:dyDescent="0.25">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row>
    <row r="452" spans="4:53" x14ac:dyDescent="0.25">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row>
    <row r="453" spans="4:53" x14ac:dyDescent="0.25">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row>
    <row r="454" spans="4:53" x14ac:dyDescent="0.25">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row>
    <row r="455" spans="4:53" x14ac:dyDescent="0.25">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row>
    <row r="456" spans="4:53" x14ac:dyDescent="0.25">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row>
    <row r="457" spans="4:53" x14ac:dyDescent="0.25">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row>
    <row r="458" spans="4:53" x14ac:dyDescent="0.25">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row>
    <row r="459" spans="4:53" x14ac:dyDescent="0.25">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row>
    <row r="460" spans="4:53" x14ac:dyDescent="0.25">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row>
    <row r="461" spans="4:53" x14ac:dyDescent="0.25">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row>
    <row r="462" spans="4:53" x14ac:dyDescent="0.25">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row>
    <row r="463" spans="4:53" x14ac:dyDescent="0.25">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row>
    <row r="464" spans="4:53" x14ac:dyDescent="0.25">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row>
    <row r="465" spans="4:53" x14ac:dyDescent="0.25">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row>
    <row r="466" spans="4:53" x14ac:dyDescent="0.25">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row>
    <row r="467" spans="4:53" x14ac:dyDescent="0.25">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row>
    <row r="468" spans="4:53" x14ac:dyDescent="0.25">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row>
    <row r="469" spans="4:53" x14ac:dyDescent="0.25">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row>
    <row r="470" spans="4:53" x14ac:dyDescent="0.25">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row>
    <row r="471" spans="4:53" x14ac:dyDescent="0.25">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row>
    <row r="472" spans="4:53" x14ac:dyDescent="0.25">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row>
    <row r="473" spans="4:53" x14ac:dyDescent="0.25">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row>
    <row r="474" spans="4:53" x14ac:dyDescent="0.25">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row>
    <row r="475" spans="4:53" x14ac:dyDescent="0.25">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row>
    <row r="476" spans="4:53" x14ac:dyDescent="0.25">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row>
    <row r="477" spans="4:53" x14ac:dyDescent="0.25">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row>
    <row r="478" spans="4:53" x14ac:dyDescent="0.25">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row>
    <row r="479" spans="4:53" x14ac:dyDescent="0.25">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row>
    <row r="480" spans="4:53" x14ac:dyDescent="0.25">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row>
    <row r="481" spans="4:53" x14ac:dyDescent="0.25">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row>
    <row r="482" spans="4:53" x14ac:dyDescent="0.25">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row>
    <row r="483" spans="4:53" x14ac:dyDescent="0.25">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row>
    <row r="484" spans="4:53" x14ac:dyDescent="0.25">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row>
    <row r="485" spans="4:53" x14ac:dyDescent="0.25">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row>
    <row r="486" spans="4:53" x14ac:dyDescent="0.25">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row>
    <row r="487" spans="4:53" x14ac:dyDescent="0.25">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row>
    <row r="488" spans="4:53" x14ac:dyDescent="0.25">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row>
    <row r="489" spans="4:53" x14ac:dyDescent="0.25">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row>
    <row r="490" spans="4:53" x14ac:dyDescent="0.25">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row>
    <row r="491" spans="4:53" x14ac:dyDescent="0.25">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row>
    <row r="492" spans="4:53" x14ac:dyDescent="0.25">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row>
    <row r="493" spans="4:53" x14ac:dyDescent="0.25">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row>
    <row r="494" spans="4:53" x14ac:dyDescent="0.25">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row>
    <row r="495" spans="4:53" x14ac:dyDescent="0.25">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row>
    <row r="496" spans="4:53" x14ac:dyDescent="0.25">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row>
    <row r="497" spans="4:53" x14ac:dyDescent="0.25">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row>
    <row r="498" spans="4:53" x14ac:dyDescent="0.25">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row>
    <row r="499" spans="4:53" x14ac:dyDescent="0.25">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row>
    <row r="500" spans="4:53" x14ac:dyDescent="0.25">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row>
    <row r="501" spans="4:53" x14ac:dyDescent="0.25">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row>
    <row r="502" spans="4:53" x14ac:dyDescent="0.25">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row>
    <row r="503" spans="4:53" x14ac:dyDescent="0.25">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row>
    <row r="504" spans="4:53" x14ac:dyDescent="0.25">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row>
    <row r="505" spans="4:53" x14ac:dyDescent="0.25">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row>
    <row r="506" spans="4:53" x14ac:dyDescent="0.25">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row>
    <row r="507" spans="4:53" x14ac:dyDescent="0.25">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row>
    <row r="508" spans="4:53" x14ac:dyDescent="0.25">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row>
    <row r="509" spans="4:53" x14ac:dyDescent="0.25">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row>
    <row r="510" spans="4:53" x14ac:dyDescent="0.25">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row>
    <row r="511" spans="4:53" x14ac:dyDescent="0.25">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row>
    <row r="512" spans="4:53" x14ac:dyDescent="0.25">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row>
    <row r="513" spans="4:53" x14ac:dyDescent="0.25">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row>
    <row r="514" spans="4:53" x14ac:dyDescent="0.25">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row>
    <row r="515" spans="4:53" x14ac:dyDescent="0.25">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row>
    <row r="516" spans="4:53" x14ac:dyDescent="0.25">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row>
    <row r="517" spans="4:53" x14ac:dyDescent="0.25">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row>
    <row r="518" spans="4:53" x14ac:dyDescent="0.25">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row>
    <row r="519" spans="4:53" x14ac:dyDescent="0.25">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row>
    <row r="520" spans="4:53" x14ac:dyDescent="0.25">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row>
    <row r="521" spans="4:53" x14ac:dyDescent="0.25">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row>
    <row r="522" spans="4:53" x14ac:dyDescent="0.25">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row>
    <row r="523" spans="4:53" x14ac:dyDescent="0.25">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row>
    <row r="524" spans="4:53" x14ac:dyDescent="0.25">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row>
    <row r="525" spans="4:53" x14ac:dyDescent="0.25">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row>
    <row r="526" spans="4:53" x14ac:dyDescent="0.25">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row>
    <row r="527" spans="4:53" x14ac:dyDescent="0.25">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row>
    <row r="528" spans="4:53" x14ac:dyDescent="0.25">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row>
    <row r="529" spans="4:53" x14ac:dyDescent="0.25">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row>
    <row r="530" spans="4:53" x14ac:dyDescent="0.25">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row>
    <row r="531" spans="4:53" x14ac:dyDescent="0.25">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row>
    <row r="532" spans="4:53" x14ac:dyDescent="0.25">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row>
    <row r="533" spans="4:53" x14ac:dyDescent="0.25">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row>
    <row r="534" spans="4:53" x14ac:dyDescent="0.25">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row>
    <row r="535" spans="4:53" x14ac:dyDescent="0.25">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row>
    <row r="536" spans="4:53" x14ac:dyDescent="0.25">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row>
    <row r="537" spans="4:53" x14ac:dyDescent="0.25">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row>
    <row r="538" spans="4:53" x14ac:dyDescent="0.25">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row>
    <row r="539" spans="4:53" x14ac:dyDescent="0.25">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row>
    <row r="540" spans="4:53" x14ac:dyDescent="0.25">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row>
    <row r="541" spans="4:53" x14ac:dyDescent="0.25">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row>
    <row r="542" spans="4:53" x14ac:dyDescent="0.25">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row>
    <row r="543" spans="4:53" x14ac:dyDescent="0.25">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row>
    <row r="544" spans="4:53" x14ac:dyDescent="0.25">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row>
    <row r="545" spans="4:53" x14ac:dyDescent="0.25">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row>
    <row r="546" spans="4:53" x14ac:dyDescent="0.25">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row>
    <row r="547" spans="4:53" x14ac:dyDescent="0.25">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row>
    <row r="548" spans="4:53" x14ac:dyDescent="0.25">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row>
    <row r="549" spans="4:53" x14ac:dyDescent="0.25">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row>
    <row r="550" spans="4:53" x14ac:dyDescent="0.25">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row>
    <row r="551" spans="4:53" x14ac:dyDescent="0.25">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row>
    <row r="552" spans="4:53" x14ac:dyDescent="0.25">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row>
    <row r="553" spans="4:53" x14ac:dyDescent="0.25">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row>
    <row r="554" spans="4:53" x14ac:dyDescent="0.25">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row>
    <row r="555" spans="4:53" x14ac:dyDescent="0.25">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row>
    <row r="556" spans="4:53" x14ac:dyDescent="0.25">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row>
    <row r="557" spans="4:53" x14ac:dyDescent="0.25">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row>
    <row r="558" spans="4:53" x14ac:dyDescent="0.25">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row>
    <row r="559" spans="4:53" x14ac:dyDescent="0.25">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row>
    <row r="560" spans="4:53" x14ac:dyDescent="0.25">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row>
    <row r="561" spans="4:53" x14ac:dyDescent="0.25">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row>
    <row r="562" spans="4:53" x14ac:dyDescent="0.25">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row>
    <row r="563" spans="4:53" x14ac:dyDescent="0.25">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row>
    <row r="564" spans="4:53" x14ac:dyDescent="0.25">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row>
    <row r="565" spans="4:53" x14ac:dyDescent="0.25">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row>
    <row r="566" spans="4:53" x14ac:dyDescent="0.25">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row>
    <row r="567" spans="4:53" x14ac:dyDescent="0.25">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row>
    <row r="568" spans="4:53" x14ac:dyDescent="0.25">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row>
    <row r="569" spans="4:53" x14ac:dyDescent="0.25">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row>
    <row r="570" spans="4:53" x14ac:dyDescent="0.25">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row>
    <row r="571" spans="4:53" x14ac:dyDescent="0.25">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row>
    <row r="572" spans="4:53" x14ac:dyDescent="0.25">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row>
    <row r="573" spans="4:53" x14ac:dyDescent="0.25">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row>
    <row r="574" spans="4:53" x14ac:dyDescent="0.25">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row>
    <row r="575" spans="4:53" x14ac:dyDescent="0.25">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row>
    <row r="576" spans="4:53" x14ac:dyDescent="0.25">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row>
    <row r="577" spans="4:53" x14ac:dyDescent="0.25">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row>
    <row r="578" spans="4:53" x14ac:dyDescent="0.25">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row>
    <row r="579" spans="4:53" x14ac:dyDescent="0.25">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row>
    <row r="580" spans="4:53" x14ac:dyDescent="0.25">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row>
    <row r="581" spans="4:53" x14ac:dyDescent="0.25">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row>
    <row r="582" spans="4:53" x14ac:dyDescent="0.25">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row>
    <row r="583" spans="4:53" x14ac:dyDescent="0.25">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row>
    <row r="584" spans="4:53" x14ac:dyDescent="0.25">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row>
    <row r="585" spans="4:53" x14ac:dyDescent="0.25">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row>
    <row r="586" spans="4:53" x14ac:dyDescent="0.25">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row>
    <row r="587" spans="4:53" x14ac:dyDescent="0.25">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row>
    <row r="588" spans="4:53" x14ac:dyDescent="0.25">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row>
    <row r="589" spans="4:53" x14ac:dyDescent="0.25">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row>
    <row r="590" spans="4:53" x14ac:dyDescent="0.25">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row>
    <row r="591" spans="4:53" x14ac:dyDescent="0.25">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row>
    <row r="592" spans="4:53" x14ac:dyDescent="0.25">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row>
    <row r="593" spans="4:53" x14ac:dyDescent="0.25">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row>
    <row r="594" spans="4:53" x14ac:dyDescent="0.25">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row>
    <row r="595" spans="4:53" x14ac:dyDescent="0.25">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row>
    <row r="596" spans="4:53" x14ac:dyDescent="0.25">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row>
    <row r="597" spans="4:53" x14ac:dyDescent="0.25">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row>
    <row r="598" spans="4:53" x14ac:dyDescent="0.25">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row>
    <row r="599" spans="4:53" x14ac:dyDescent="0.25">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row>
    <row r="600" spans="4:53" x14ac:dyDescent="0.25">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row>
    <row r="601" spans="4:53" x14ac:dyDescent="0.25">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row>
    <row r="602" spans="4:53" x14ac:dyDescent="0.25">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row>
    <row r="603" spans="4:53" x14ac:dyDescent="0.25">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row>
    <row r="604" spans="4:53" x14ac:dyDescent="0.25">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row>
    <row r="605" spans="4:53" x14ac:dyDescent="0.25">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row>
    <row r="606" spans="4:53" x14ac:dyDescent="0.25">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row>
    <row r="607" spans="4:53" x14ac:dyDescent="0.25">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row>
    <row r="608" spans="4:53" x14ac:dyDescent="0.25">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row>
    <row r="609" spans="4:53" x14ac:dyDescent="0.25">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row>
    <row r="610" spans="4:53" x14ac:dyDescent="0.25">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row>
    <row r="611" spans="4:53" x14ac:dyDescent="0.25">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row>
    <row r="612" spans="4:53" x14ac:dyDescent="0.25">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row>
    <row r="613" spans="4:53" x14ac:dyDescent="0.25">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row>
    <row r="614" spans="4:53" x14ac:dyDescent="0.25">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row>
    <row r="615" spans="4:53" x14ac:dyDescent="0.25">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row>
    <row r="616" spans="4:53" x14ac:dyDescent="0.25">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row>
    <row r="617" spans="4:53" x14ac:dyDescent="0.25">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row>
    <row r="618" spans="4:53" x14ac:dyDescent="0.25">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row>
    <row r="619" spans="4:53" x14ac:dyDescent="0.25">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row>
    <row r="620" spans="4:53" x14ac:dyDescent="0.25">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row>
    <row r="621" spans="4:53" x14ac:dyDescent="0.25">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row>
    <row r="622" spans="4:53" x14ac:dyDescent="0.25">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row>
    <row r="623" spans="4:53" x14ac:dyDescent="0.25">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row>
    <row r="624" spans="4:53" x14ac:dyDescent="0.25">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row>
    <row r="625" spans="4:53" x14ac:dyDescent="0.25">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row>
    <row r="626" spans="4:53" x14ac:dyDescent="0.25">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row>
    <row r="627" spans="4:53" x14ac:dyDescent="0.25">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row>
    <row r="628" spans="4:53" x14ac:dyDescent="0.25">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row>
    <row r="629" spans="4:53" x14ac:dyDescent="0.25">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row>
    <row r="630" spans="4:53" x14ac:dyDescent="0.25">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row>
    <row r="631" spans="4:53" x14ac:dyDescent="0.25">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row>
    <row r="632" spans="4:53" x14ac:dyDescent="0.25">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row>
    <row r="633" spans="4:53" x14ac:dyDescent="0.25">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row>
    <row r="634" spans="4:53" x14ac:dyDescent="0.25">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row>
    <row r="635" spans="4:53" x14ac:dyDescent="0.25">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row>
    <row r="636" spans="4:53" x14ac:dyDescent="0.25">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row>
    <row r="637" spans="4:53" x14ac:dyDescent="0.25">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row>
    <row r="638" spans="4:53" x14ac:dyDescent="0.25">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row>
    <row r="639" spans="4:53" x14ac:dyDescent="0.25">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row>
    <row r="640" spans="4:53" x14ac:dyDescent="0.25">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row>
    <row r="641" spans="4:53" x14ac:dyDescent="0.25">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row>
    <row r="642" spans="4:53" x14ac:dyDescent="0.25">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row>
    <row r="643" spans="4:53" x14ac:dyDescent="0.25">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row>
    <row r="644" spans="4:53" x14ac:dyDescent="0.25">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row>
    <row r="645" spans="4:53" x14ac:dyDescent="0.25">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row>
    <row r="646" spans="4:53" x14ac:dyDescent="0.25">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row>
    <row r="647" spans="4:53" x14ac:dyDescent="0.25">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row>
    <row r="648" spans="4:53" x14ac:dyDescent="0.25">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row>
    <row r="649" spans="4:53" x14ac:dyDescent="0.25">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row>
    <row r="650" spans="4:53" x14ac:dyDescent="0.25">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row>
    <row r="651" spans="4:53" x14ac:dyDescent="0.25">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row>
    <row r="652" spans="4:53" x14ac:dyDescent="0.25">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row>
    <row r="653" spans="4:53" x14ac:dyDescent="0.25">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row>
    <row r="654" spans="4:53" x14ac:dyDescent="0.25">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row>
    <row r="655" spans="4:53" x14ac:dyDescent="0.25">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row>
    <row r="656" spans="4:53" x14ac:dyDescent="0.25">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row>
    <row r="657" spans="4:53" x14ac:dyDescent="0.25">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row>
    <row r="658" spans="4:53" x14ac:dyDescent="0.25">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row>
    <row r="659" spans="4:53" x14ac:dyDescent="0.25">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row>
    <row r="660" spans="4:53" x14ac:dyDescent="0.25">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row>
    <row r="661" spans="4:53" x14ac:dyDescent="0.25">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row>
    <row r="662" spans="4:53" x14ac:dyDescent="0.25">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row>
    <row r="663" spans="4:53" x14ac:dyDescent="0.25">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row>
    <row r="664" spans="4:53" x14ac:dyDescent="0.25">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row>
    <row r="665" spans="4:53" x14ac:dyDescent="0.25">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row>
    <row r="666" spans="4:53" x14ac:dyDescent="0.25">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row>
    <row r="667" spans="4:53" x14ac:dyDescent="0.25">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row>
    <row r="668" spans="4:53" x14ac:dyDescent="0.25">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row>
    <row r="669" spans="4:53" x14ac:dyDescent="0.25">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row>
    <row r="670" spans="4:53" x14ac:dyDescent="0.25">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row>
    <row r="671" spans="4:53" x14ac:dyDescent="0.25">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row>
    <row r="672" spans="4:53" x14ac:dyDescent="0.25">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row>
    <row r="673" spans="4:53" x14ac:dyDescent="0.25">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row>
    <row r="674" spans="4:53" x14ac:dyDescent="0.25">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row>
    <row r="675" spans="4:53" x14ac:dyDescent="0.25">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row>
    <row r="676" spans="4:53" x14ac:dyDescent="0.25">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row>
    <row r="677" spans="4:53" x14ac:dyDescent="0.25">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row>
    <row r="678" spans="4:53" x14ac:dyDescent="0.25">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row>
    <row r="679" spans="4:53" x14ac:dyDescent="0.25">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row>
    <row r="680" spans="4:53" x14ac:dyDescent="0.25">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row>
    <row r="681" spans="4:53" x14ac:dyDescent="0.25">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row>
    <row r="682" spans="4:53" x14ac:dyDescent="0.25">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row>
    <row r="683" spans="4:53" x14ac:dyDescent="0.25">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row>
    <row r="684" spans="4:53" x14ac:dyDescent="0.25">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row>
    <row r="685" spans="4:53" x14ac:dyDescent="0.25">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row>
    <row r="686" spans="4:53" x14ac:dyDescent="0.25">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row>
    <row r="687" spans="4:53" x14ac:dyDescent="0.25">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row>
    <row r="688" spans="4:53" x14ac:dyDescent="0.25">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row>
    <row r="689" spans="4:53" x14ac:dyDescent="0.25">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row>
    <row r="690" spans="4:53" x14ac:dyDescent="0.25">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row>
    <row r="691" spans="4:53" x14ac:dyDescent="0.25">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row>
    <row r="692" spans="4:53" x14ac:dyDescent="0.25">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row>
    <row r="693" spans="4:53" x14ac:dyDescent="0.25">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row>
    <row r="694" spans="4:53" x14ac:dyDescent="0.25">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row>
    <row r="695" spans="4:53" x14ac:dyDescent="0.25">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row>
    <row r="696" spans="4:53" x14ac:dyDescent="0.25">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row>
    <row r="697" spans="4:53" x14ac:dyDescent="0.25">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row>
    <row r="698" spans="4:53" x14ac:dyDescent="0.25">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row>
    <row r="699" spans="4:53" x14ac:dyDescent="0.25">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row>
    <row r="700" spans="4:53" x14ac:dyDescent="0.25">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row>
    <row r="701" spans="4:53" x14ac:dyDescent="0.25">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row>
    <row r="702" spans="4:53" x14ac:dyDescent="0.25">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row>
    <row r="703" spans="4:53" x14ac:dyDescent="0.25">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row>
    <row r="704" spans="4:53" x14ac:dyDescent="0.25">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row>
    <row r="705" spans="4:53" x14ac:dyDescent="0.25">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row>
    <row r="706" spans="4:53" x14ac:dyDescent="0.25">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row>
    <row r="707" spans="4:53" x14ac:dyDescent="0.25">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row>
    <row r="708" spans="4:53" x14ac:dyDescent="0.25">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row>
    <row r="709" spans="4:53" x14ac:dyDescent="0.25">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row>
    <row r="710" spans="4:53" x14ac:dyDescent="0.25">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row>
    <row r="711" spans="4:53" x14ac:dyDescent="0.25">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row>
    <row r="712" spans="4:53" x14ac:dyDescent="0.25">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row>
    <row r="713" spans="4:53" x14ac:dyDescent="0.25">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row>
    <row r="714" spans="4:53" x14ac:dyDescent="0.25">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row>
    <row r="715" spans="4:53" x14ac:dyDescent="0.25">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row>
    <row r="716" spans="4:53" x14ac:dyDescent="0.25">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row>
    <row r="717" spans="4:53" x14ac:dyDescent="0.25">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row>
    <row r="718" spans="4:53" x14ac:dyDescent="0.25">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row>
    <row r="719" spans="4:53" x14ac:dyDescent="0.25">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row>
    <row r="720" spans="4:53" x14ac:dyDescent="0.25">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row>
    <row r="721" spans="4:53" x14ac:dyDescent="0.25">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row>
    <row r="722" spans="4:53" x14ac:dyDescent="0.25">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row>
    <row r="723" spans="4:53" x14ac:dyDescent="0.25">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row>
    <row r="724" spans="4:53" x14ac:dyDescent="0.25">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row>
    <row r="725" spans="4:53" x14ac:dyDescent="0.25">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row>
    <row r="726" spans="4:53" x14ac:dyDescent="0.25">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row>
    <row r="727" spans="4:53" x14ac:dyDescent="0.25">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row>
    <row r="728" spans="4:53" x14ac:dyDescent="0.25">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row>
    <row r="729" spans="4:53" x14ac:dyDescent="0.25">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row>
    <row r="730" spans="4:53" x14ac:dyDescent="0.25">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row>
    <row r="731" spans="4:53" x14ac:dyDescent="0.25">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row>
    <row r="732" spans="4:53" x14ac:dyDescent="0.25">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row>
    <row r="733" spans="4:53" x14ac:dyDescent="0.25">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row>
    <row r="734" spans="4:53" x14ac:dyDescent="0.25">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row>
    <row r="735" spans="4:53" x14ac:dyDescent="0.25">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row>
    <row r="736" spans="4:53" x14ac:dyDescent="0.25">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row>
    <row r="737" spans="4:53" x14ac:dyDescent="0.25">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row>
    <row r="738" spans="4:53" x14ac:dyDescent="0.25">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row>
    <row r="739" spans="4:53" x14ac:dyDescent="0.25">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row>
    <row r="740" spans="4:53" x14ac:dyDescent="0.25">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row>
    <row r="741" spans="4:53" x14ac:dyDescent="0.25">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row>
    <row r="742" spans="4:53" x14ac:dyDescent="0.25">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row>
    <row r="743" spans="4:53" x14ac:dyDescent="0.25">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row>
    <row r="744" spans="4:53" x14ac:dyDescent="0.25">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row>
    <row r="745" spans="4:53" x14ac:dyDescent="0.25">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row>
    <row r="746" spans="4:53" x14ac:dyDescent="0.25">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row>
    <row r="747" spans="4:53" x14ac:dyDescent="0.25">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row>
    <row r="748" spans="4:53" x14ac:dyDescent="0.25">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row>
    <row r="749" spans="4:53" x14ac:dyDescent="0.25">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row>
    <row r="750" spans="4:53" x14ac:dyDescent="0.25">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row>
    <row r="751" spans="4:53" x14ac:dyDescent="0.25">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row>
    <row r="752" spans="4:53" x14ac:dyDescent="0.25">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row>
    <row r="753" spans="4:53" x14ac:dyDescent="0.25">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row>
    <row r="754" spans="4:53" x14ac:dyDescent="0.25">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row>
    <row r="755" spans="4:53" x14ac:dyDescent="0.25">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row>
    <row r="756" spans="4:53" x14ac:dyDescent="0.25">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row>
    <row r="757" spans="4:53" x14ac:dyDescent="0.25">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row>
    <row r="758" spans="4:53" x14ac:dyDescent="0.25">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row>
    <row r="759" spans="4:53" x14ac:dyDescent="0.25">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row>
    <row r="760" spans="4:53" x14ac:dyDescent="0.25">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row>
    <row r="761" spans="4:53" x14ac:dyDescent="0.25">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row>
    <row r="762" spans="4:53" x14ac:dyDescent="0.25">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row>
    <row r="763" spans="4:53" x14ac:dyDescent="0.25">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row>
    <row r="764" spans="4:53" x14ac:dyDescent="0.25">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row>
    <row r="765" spans="4:53" x14ac:dyDescent="0.25">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row>
    <row r="766" spans="4:53" x14ac:dyDescent="0.25">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row>
    <row r="767" spans="4:53" x14ac:dyDescent="0.25">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row>
    <row r="768" spans="4:53" x14ac:dyDescent="0.25">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row>
    <row r="769" spans="4:53" x14ac:dyDescent="0.25">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row>
    <row r="770" spans="4:53" x14ac:dyDescent="0.25">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row>
    <row r="771" spans="4:53" x14ac:dyDescent="0.25">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row>
    <row r="772" spans="4:53" x14ac:dyDescent="0.25">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row>
    <row r="773" spans="4:53" x14ac:dyDescent="0.25">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row>
    <row r="774" spans="4:53" x14ac:dyDescent="0.25">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row>
    <row r="775" spans="4:53" x14ac:dyDescent="0.25">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row>
    <row r="776" spans="4:53" x14ac:dyDescent="0.25">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row>
    <row r="777" spans="4:53" x14ac:dyDescent="0.25">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row>
    <row r="778" spans="4:53" x14ac:dyDescent="0.25">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row>
    <row r="779" spans="4:53" x14ac:dyDescent="0.25">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row>
    <row r="780" spans="4:53" x14ac:dyDescent="0.25">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row>
    <row r="781" spans="4:53" x14ac:dyDescent="0.25">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row>
    <row r="782" spans="4:53" x14ac:dyDescent="0.25">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row>
    <row r="783" spans="4:53" x14ac:dyDescent="0.25">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row>
    <row r="784" spans="4:53" x14ac:dyDescent="0.25">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row>
    <row r="785" spans="4:53" x14ac:dyDescent="0.25">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row>
    <row r="786" spans="4:53" x14ac:dyDescent="0.25">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row>
    <row r="787" spans="4:53" x14ac:dyDescent="0.25">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row>
    <row r="788" spans="4:53" x14ac:dyDescent="0.25">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row>
    <row r="789" spans="4:53" x14ac:dyDescent="0.25">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row>
    <row r="790" spans="4:53" x14ac:dyDescent="0.25">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row>
    <row r="791" spans="4:53" x14ac:dyDescent="0.25">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row>
    <row r="792" spans="4:53" x14ac:dyDescent="0.25">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row>
    <row r="793" spans="4:53" x14ac:dyDescent="0.25">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row>
    <row r="794" spans="4:53" x14ac:dyDescent="0.25">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row>
    <row r="795" spans="4:53" x14ac:dyDescent="0.25">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row>
    <row r="796" spans="4:53" x14ac:dyDescent="0.25">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row>
    <row r="797" spans="4:53" x14ac:dyDescent="0.25">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row>
    <row r="798" spans="4:53" x14ac:dyDescent="0.25">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row>
    <row r="799" spans="4:53" x14ac:dyDescent="0.25">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row>
    <row r="800" spans="4:53" x14ac:dyDescent="0.25">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row>
    <row r="801" spans="4:53" x14ac:dyDescent="0.25">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row>
    <row r="802" spans="4:53" x14ac:dyDescent="0.25">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row>
    <row r="803" spans="4:53" x14ac:dyDescent="0.25">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row>
    <row r="804" spans="4:53" x14ac:dyDescent="0.25">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row>
    <row r="805" spans="4:53" x14ac:dyDescent="0.25">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row>
    <row r="806" spans="4:53" x14ac:dyDescent="0.25">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row>
    <row r="807" spans="4:53" x14ac:dyDescent="0.25">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row>
    <row r="808" spans="4:53" x14ac:dyDescent="0.25">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row>
    <row r="809" spans="4:53" x14ac:dyDescent="0.25">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row>
    <row r="810" spans="4:53" x14ac:dyDescent="0.25">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row>
    <row r="811" spans="4:53" x14ac:dyDescent="0.25">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row>
    <row r="812" spans="4:53" x14ac:dyDescent="0.25">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row>
    <row r="813" spans="4:53" x14ac:dyDescent="0.25">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row>
    <row r="814" spans="4:53" x14ac:dyDescent="0.25">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row>
    <row r="815" spans="4:53" x14ac:dyDescent="0.25">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row>
    <row r="816" spans="4:53" x14ac:dyDescent="0.25">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row>
    <row r="817" spans="4:53" x14ac:dyDescent="0.25">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row>
    <row r="818" spans="4:53" x14ac:dyDescent="0.25">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row>
    <row r="819" spans="4:53" x14ac:dyDescent="0.25">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row>
    <row r="820" spans="4:53" x14ac:dyDescent="0.25">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row>
    <row r="821" spans="4:53" x14ac:dyDescent="0.25">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row>
    <row r="822" spans="4:53" x14ac:dyDescent="0.25">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row>
    <row r="823" spans="4:53" x14ac:dyDescent="0.25">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row>
    <row r="824" spans="4:53" x14ac:dyDescent="0.25">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row>
    <row r="825" spans="4:53" x14ac:dyDescent="0.25">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row>
    <row r="826" spans="4:53" x14ac:dyDescent="0.25">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row>
    <row r="827" spans="4:53" x14ac:dyDescent="0.25">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row>
    <row r="828" spans="4:53" x14ac:dyDescent="0.25">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row>
    <row r="829" spans="4:53" x14ac:dyDescent="0.25">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row>
    <row r="830" spans="4:53" x14ac:dyDescent="0.25">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row>
    <row r="831" spans="4:53" x14ac:dyDescent="0.25">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row>
    <row r="832" spans="4:53" x14ac:dyDescent="0.25">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row>
    <row r="833" spans="4:53" x14ac:dyDescent="0.25">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row>
    <row r="834" spans="4:53" x14ac:dyDescent="0.25">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row>
    <row r="835" spans="4:53" x14ac:dyDescent="0.25">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row>
    <row r="836" spans="4:53" x14ac:dyDescent="0.25">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row>
    <row r="837" spans="4:53" x14ac:dyDescent="0.25">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row>
    <row r="838" spans="4:53" x14ac:dyDescent="0.25">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row>
    <row r="839" spans="4:53" x14ac:dyDescent="0.25">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row>
    <row r="840" spans="4:53" x14ac:dyDescent="0.25">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row>
    <row r="841" spans="4:53" x14ac:dyDescent="0.25">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row>
    <row r="842" spans="4:53" x14ac:dyDescent="0.25">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row>
    <row r="843" spans="4:53" x14ac:dyDescent="0.25">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row>
    <row r="844" spans="4:53" x14ac:dyDescent="0.25">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row>
    <row r="845" spans="4:53" x14ac:dyDescent="0.25">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row>
    <row r="846" spans="4:53" x14ac:dyDescent="0.25">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row>
    <row r="847" spans="4:53" x14ac:dyDescent="0.25">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row>
    <row r="848" spans="4:53" x14ac:dyDescent="0.25">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row>
    <row r="849" spans="4:53" x14ac:dyDescent="0.25">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row>
    <row r="850" spans="4:53" x14ac:dyDescent="0.25">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row>
    <row r="851" spans="4:53" x14ac:dyDescent="0.25">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row>
    <row r="852" spans="4:53" x14ac:dyDescent="0.25">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row>
    <row r="853" spans="4:53" x14ac:dyDescent="0.25">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row>
    <row r="854" spans="4:53" x14ac:dyDescent="0.25">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row>
    <row r="855" spans="4:53" x14ac:dyDescent="0.25">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row>
    <row r="856" spans="4:53" x14ac:dyDescent="0.25">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row>
    <row r="857" spans="4:53" x14ac:dyDescent="0.25">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row>
    <row r="858" spans="4:53" x14ac:dyDescent="0.25">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row>
    <row r="859" spans="4:53" x14ac:dyDescent="0.25">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row>
    <row r="860" spans="4:53" x14ac:dyDescent="0.25">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row>
    <row r="861" spans="4:53" x14ac:dyDescent="0.25">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row>
    <row r="862" spans="4:53" x14ac:dyDescent="0.25">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row>
    <row r="863" spans="4:53" x14ac:dyDescent="0.25">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row>
    <row r="864" spans="4:53" x14ac:dyDescent="0.25">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row>
    <row r="865" spans="4:53" x14ac:dyDescent="0.25">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row>
    <row r="866" spans="4:53" x14ac:dyDescent="0.25">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row>
    <row r="867" spans="4:53" x14ac:dyDescent="0.25">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row>
    <row r="868" spans="4:53" x14ac:dyDescent="0.25">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row>
    <row r="869" spans="4:53" x14ac:dyDescent="0.25">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row>
    <row r="870" spans="4:53" x14ac:dyDescent="0.25">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row>
    <row r="871" spans="4:53" x14ac:dyDescent="0.25">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row>
    <row r="872" spans="4:53" x14ac:dyDescent="0.25">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row>
    <row r="873" spans="4:53" x14ac:dyDescent="0.25">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row>
    <row r="874" spans="4:53" x14ac:dyDescent="0.25">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row>
    <row r="875" spans="4:53" x14ac:dyDescent="0.25">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E1C98-13E0-4467-98D0-51A77FB93E9E}">
  <sheetPr codeName="Sheet2"/>
  <dimension ref="A1:DD409"/>
  <sheetViews>
    <sheetView workbookViewId="0">
      <pane ySplit="1" topLeftCell="A78" activePane="bottomLeft" state="frozen"/>
      <selection pane="bottomLeft" activeCell="B1" sqref="B1:AP1048576"/>
    </sheetView>
  </sheetViews>
  <sheetFormatPr defaultRowHeight="15" x14ac:dyDescent="0.25"/>
  <cols>
    <col min="1" max="2" width="15.140625" customWidth="1"/>
    <col min="3" max="46" width="9.140625" customWidth="1"/>
    <col min="48" max="48" width="11.140625" bestFit="1" customWidth="1"/>
    <col min="54" max="54" width="11.140625" bestFit="1" customWidth="1"/>
  </cols>
  <sheetData>
    <row r="1" spans="1:108" x14ac:dyDescent="0.25">
      <c r="C1">
        <f t="shared" ref="C1" si="0">D1-1</f>
        <v>1980</v>
      </c>
      <c r="D1">
        <f t="shared" ref="D1" si="1">E1-1</f>
        <v>1981</v>
      </c>
      <c r="E1">
        <f t="shared" ref="E1" si="2">F1-1</f>
        <v>1982</v>
      </c>
      <c r="F1">
        <f t="shared" ref="F1" si="3">G1-1</f>
        <v>1983</v>
      </c>
      <c r="G1">
        <f t="shared" ref="G1" si="4">H1-1</f>
        <v>1984</v>
      </c>
      <c r="H1">
        <f t="shared" ref="H1" si="5">I1-1</f>
        <v>1985</v>
      </c>
      <c r="I1">
        <f t="shared" ref="I1" si="6">J1-1</f>
        <v>1986</v>
      </c>
      <c r="J1">
        <f t="shared" ref="J1" si="7">K1-1</f>
        <v>1987</v>
      </c>
      <c r="K1">
        <f t="shared" ref="K1" si="8">L1-1</f>
        <v>1988</v>
      </c>
      <c r="L1">
        <f t="shared" ref="L1" si="9">M1-1</f>
        <v>1989</v>
      </c>
      <c r="M1">
        <f t="shared" ref="M1" si="10">N1-1</f>
        <v>1990</v>
      </c>
      <c r="N1">
        <f t="shared" ref="N1" si="11">O1-1</f>
        <v>1991</v>
      </c>
      <c r="O1">
        <f t="shared" ref="O1" si="12">P1-1</f>
        <v>1992</v>
      </c>
      <c r="P1">
        <f t="shared" ref="P1" si="13">Q1-1</f>
        <v>1993</v>
      </c>
      <c r="Q1">
        <f t="shared" ref="Q1" si="14">R1-1</f>
        <v>1994</v>
      </c>
      <c r="R1">
        <f t="shared" ref="R1" si="15">S1-1</f>
        <v>1995</v>
      </c>
      <c r="S1">
        <f t="shared" ref="S1" si="16">T1-1</f>
        <v>1996</v>
      </c>
      <c r="T1">
        <f t="shared" ref="T1" si="17">U1-1</f>
        <v>1997</v>
      </c>
      <c r="U1">
        <f t="shared" ref="U1" si="18">V1-1</f>
        <v>1998</v>
      </c>
      <c r="V1">
        <f t="shared" ref="V1" si="19">W1-1</f>
        <v>1999</v>
      </c>
      <c r="W1">
        <f t="shared" ref="W1" si="20">X1-1</f>
        <v>2000</v>
      </c>
      <c r="X1">
        <f t="shared" ref="X1" si="21">Y1-1</f>
        <v>2001</v>
      </c>
      <c r="Y1">
        <f t="shared" ref="Y1" si="22">Z1-1</f>
        <v>2002</v>
      </c>
      <c r="Z1">
        <f t="shared" ref="Z1" si="23">AA1-1</f>
        <v>2003</v>
      </c>
      <c r="AA1">
        <f t="shared" ref="AA1" si="24">AB1-1</f>
        <v>2004</v>
      </c>
      <c r="AB1">
        <f t="shared" ref="AB1" si="25">AC1-1</f>
        <v>2005</v>
      </c>
      <c r="AC1">
        <f t="shared" ref="AC1" si="26">AD1-1</f>
        <v>2006</v>
      </c>
      <c r="AD1">
        <f t="shared" ref="AD1" si="27">AE1-1</f>
        <v>2007</v>
      </c>
      <c r="AE1">
        <f t="shared" ref="AE1" si="28">AF1-1</f>
        <v>2008</v>
      </c>
      <c r="AF1">
        <f t="shared" ref="AF1" si="29">AG1-1</f>
        <v>2009</v>
      </c>
      <c r="AG1">
        <f t="shared" ref="AG1" si="30">AH1-1</f>
        <v>2010</v>
      </c>
      <c r="AH1">
        <f t="shared" ref="AH1" si="31">AI1-1</f>
        <v>2011</v>
      </c>
      <c r="AI1">
        <f t="shared" ref="AI1" si="32">AJ1-1</f>
        <v>2012</v>
      </c>
      <c r="AJ1">
        <f t="shared" ref="AJ1" si="33">AK1-1</f>
        <v>2013</v>
      </c>
      <c r="AK1">
        <f t="shared" ref="AK1" si="34">AL1-1</f>
        <v>2014</v>
      </c>
      <c r="AL1">
        <f t="shared" ref="AL1" si="35">AM1-1</f>
        <v>2015</v>
      </c>
      <c r="AM1">
        <f t="shared" ref="AM1" si="36">AN1-1</f>
        <v>2016</v>
      </c>
      <c r="AN1">
        <f t="shared" ref="AN1" si="37">AO1-1</f>
        <v>2017</v>
      </c>
      <c r="AO1">
        <f t="shared" ref="AO1" si="38">AP1-1</f>
        <v>2018</v>
      </c>
      <c r="AP1">
        <f t="shared" ref="AP1" si="39">AQ1-1</f>
        <v>2019</v>
      </c>
      <c r="AQ1">
        <f t="shared" ref="AQ1" si="40">AR1-1</f>
        <v>2020</v>
      </c>
      <c r="AR1">
        <f t="shared" ref="AR1" si="41">AS1-1</f>
        <v>2021</v>
      </c>
      <c r="AS1">
        <f t="shared" ref="AS1" si="42">AT1-1</f>
        <v>2022</v>
      </c>
      <c r="AT1">
        <f>AU1-1</f>
        <v>2023</v>
      </c>
      <c r="AU1">
        <v>2024</v>
      </c>
      <c r="AV1">
        <f>AU1+1</f>
        <v>2025</v>
      </c>
      <c r="AW1">
        <f t="shared" ref="AW1" si="43">AV1+1</f>
        <v>2026</v>
      </c>
      <c r="AX1">
        <f t="shared" ref="AX1" si="44">AW1+1</f>
        <v>2027</v>
      </c>
      <c r="AY1">
        <f t="shared" ref="AY1" si="45">AX1+1</f>
        <v>2028</v>
      </c>
      <c r="AZ1">
        <f t="shared" ref="AZ1" si="46">AY1+1</f>
        <v>2029</v>
      </c>
      <c r="BA1">
        <f t="shared" ref="BA1" si="47">AZ1+1</f>
        <v>2030</v>
      </c>
    </row>
    <row r="2" spans="1:108" x14ac:dyDescent="0.25">
      <c r="A2" t="s">
        <v>0</v>
      </c>
      <c r="B2" t="s">
        <v>1</v>
      </c>
    </row>
    <row r="3" spans="1:108" x14ac:dyDescent="0.25">
      <c r="B3" t="s">
        <v>2</v>
      </c>
      <c r="AC3" s="1">
        <v>8.3034795072143078E-3</v>
      </c>
      <c r="AD3" s="1">
        <v>3.7888008274791401E-3</v>
      </c>
      <c r="AE3" s="1">
        <v>4.5780359140067351E-3</v>
      </c>
      <c r="AF3" s="1">
        <v>4.5898837059025832E-3</v>
      </c>
      <c r="AG3" s="1">
        <v>2.839562930238293E-3</v>
      </c>
      <c r="AH3" s="1">
        <v>2.6311921601521013E-3</v>
      </c>
      <c r="AI3" s="1">
        <v>2.685332782315438E-3</v>
      </c>
      <c r="AJ3" s="1">
        <v>5.0066290225680094E-3</v>
      </c>
      <c r="AK3" s="1">
        <v>8.3628653123059855E-3</v>
      </c>
      <c r="AL3" s="1">
        <v>9.7040887579235499E-3</v>
      </c>
      <c r="AM3" s="1">
        <v>1.0130683551716544E-2</v>
      </c>
      <c r="AN3" s="1">
        <v>1.0087342312978238E-2</v>
      </c>
      <c r="AO3" s="1">
        <v>8.7918063555105699E-3</v>
      </c>
      <c r="AP3" s="1">
        <v>8.7833426695030012E-3</v>
      </c>
      <c r="AQ3" s="1">
        <v>7.4461188824532145E-3</v>
      </c>
      <c r="AR3" s="1">
        <v>9.9199726084649182E-3</v>
      </c>
      <c r="AS3" s="1">
        <v>1.1512743340189056E-2</v>
      </c>
      <c r="AT3" s="1">
        <v>1.526706239144515E-2</v>
      </c>
      <c r="AU3" s="1">
        <v>1.9202428432849177E-2</v>
      </c>
    </row>
    <row r="4" spans="1:108" x14ac:dyDescent="0.25">
      <c r="B4" t="s">
        <v>3</v>
      </c>
      <c r="AC4" s="1">
        <v>8.3034795072143078E-3</v>
      </c>
      <c r="AD4" s="1">
        <v>3.7888008274791401E-3</v>
      </c>
      <c r="AE4" s="1">
        <v>4.5780359140067351E-3</v>
      </c>
      <c r="AF4" s="1">
        <v>4.5898837059025832E-3</v>
      </c>
      <c r="AG4" s="1">
        <v>2.839562930238293E-3</v>
      </c>
      <c r="AH4" s="1">
        <v>2.6311921601521013E-3</v>
      </c>
      <c r="AI4" s="1">
        <v>2.685332782315438E-3</v>
      </c>
      <c r="AJ4" s="1">
        <v>5.0066290225680094E-3</v>
      </c>
      <c r="AK4" s="1">
        <v>8.3628653123059855E-3</v>
      </c>
      <c r="AL4" s="1">
        <v>9.7040887579235499E-3</v>
      </c>
      <c r="AM4" s="1">
        <v>1.0130683551716544E-2</v>
      </c>
      <c r="AN4" s="1">
        <v>1.0087342312978238E-2</v>
      </c>
      <c r="AO4" s="1">
        <v>8.7918063555105699E-3</v>
      </c>
      <c r="AP4" s="1">
        <v>8.7833426695030012E-3</v>
      </c>
      <c r="AQ4" s="1">
        <v>7.4461188824532145E-3</v>
      </c>
      <c r="AR4" s="1">
        <v>9.9199726084649182E-3</v>
      </c>
      <c r="AS4" s="1">
        <v>1.1512743340189056E-2</v>
      </c>
      <c r="AT4" s="1">
        <v>1.526706239144515E-2</v>
      </c>
      <c r="AU4" s="1">
        <v>1.9202428432849177E-2</v>
      </c>
    </row>
    <row r="5" spans="1:108" x14ac:dyDescent="0.25">
      <c r="A5" t="s">
        <v>4</v>
      </c>
      <c r="B5" t="s">
        <v>1</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v>0.1003584229390681</v>
      </c>
      <c r="AV5" s="1">
        <v>0.14893617021276598</v>
      </c>
      <c r="AW5" s="1">
        <v>6.6433566433566432E-2</v>
      </c>
      <c r="AX5" s="1">
        <v>0.13588850174216027</v>
      </c>
      <c r="AY5" s="1">
        <v>0.12152777777777778</v>
      </c>
      <c r="AZ5" s="1">
        <v>5.3191489361702128E-2</v>
      </c>
      <c r="BA5" s="1">
        <v>9.375E-2</v>
      </c>
      <c r="BC5" t="s">
        <v>5</v>
      </c>
      <c r="BD5" t="s">
        <v>6</v>
      </c>
    </row>
    <row r="6" spans="1:108" x14ac:dyDescent="0.25">
      <c r="B6" t="s">
        <v>2</v>
      </c>
      <c r="C6" s="1"/>
      <c r="D6" s="1"/>
      <c r="E6" s="1"/>
      <c r="F6" s="1"/>
      <c r="G6" s="1"/>
      <c r="H6" s="1"/>
      <c r="I6" s="1"/>
      <c r="J6" s="1"/>
      <c r="K6" s="1"/>
      <c r="L6" s="1"/>
      <c r="M6" s="1"/>
      <c r="N6" s="1">
        <v>1.4870648912228057E-2</v>
      </c>
      <c r="O6" s="1">
        <v>1.3317628179781204E-2</v>
      </c>
      <c r="P6" s="1">
        <v>3.0689499581717242E-2</v>
      </c>
      <c r="Q6" s="1">
        <v>4.3017501529483741E-2</v>
      </c>
      <c r="R6" s="1">
        <v>1.4298177384532346E-2</v>
      </c>
      <c r="S6" s="1">
        <v>3.4590248611111117E-2</v>
      </c>
      <c r="T6" s="1">
        <v>5.2971176153734333E-2</v>
      </c>
      <c r="U6" s="1">
        <v>2.7225099550732317E-2</v>
      </c>
      <c r="V6" s="1">
        <v>2.2554259027766907E-2</v>
      </c>
      <c r="W6" s="1">
        <v>3.0148439133336199E-2</v>
      </c>
      <c r="X6" s="1">
        <v>3.318335219347017E-2</v>
      </c>
      <c r="Y6" s="1">
        <v>4.7850915211282895E-2</v>
      </c>
      <c r="Z6" s="1">
        <v>3.8051135120620617E-2</v>
      </c>
      <c r="AA6" s="1">
        <v>3.8278748851297457E-2</v>
      </c>
      <c r="AB6" s="1">
        <v>3.6567312713098918E-2</v>
      </c>
      <c r="AC6" s="1">
        <v>4.1783307536129376E-2</v>
      </c>
      <c r="AD6" s="1">
        <v>3.7289985186207929E-2</v>
      </c>
      <c r="AE6" s="1">
        <v>3.4141466716057785E-2</v>
      </c>
      <c r="AF6" s="1">
        <v>5.281893373297003E-2</v>
      </c>
      <c r="AG6" s="1">
        <v>8.2007843241423864E-2</v>
      </c>
      <c r="AH6" s="1">
        <v>9.4029986394716741E-2</v>
      </c>
      <c r="AI6" s="1">
        <v>9.903571439934547E-2</v>
      </c>
      <c r="AJ6" s="1">
        <v>6.723907005582061E-2</v>
      </c>
      <c r="AK6" s="1">
        <v>7.5989489932658166E-2</v>
      </c>
      <c r="AL6" s="1">
        <v>0.19818075952205386</v>
      </c>
      <c r="AM6" s="1">
        <v>8.5915177118684807E-2</v>
      </c>
      <c r="AN6" s="1">
        <v>8.6765255382881629E-2</v>
      </c>
      <c r="AO6" s="1">
        <v>0.16561376368598363</v>
      </c>
      <c r="AP6" s="1">
        <v>9.2582061468551358E-2</v>
      </c>
      <c r="AQ6" s="1">
        <v>0.17338574814132973</v>
      </c>
      <c r="AR6" s="1">
        <v>0.11051239768587905</v>
      </c>
      <c r="AS6" s="1">
        <v>9.0491035450747923E-2</v>
      </c>
      <c r="AT6" s="1">
        <v>9.2628626412531043E-2</v>
      </c>
      <c r="AU6" s="1">
        <v>8.85187299410755E-2</v>
      </c>
      <c r="AV6" s="1">
        <v>0.16927446246993397</v>
      </c>
      <c r="AW6" s="1"/>
      <c r="AX6" s="1"/>
      <c r="AY6" s="1"/>
      <c r="AZ6" s="1"/>
      <c r="BA6" s="1"/>
    </row>
    <row r="7" spans="1:108" x14ac:dyDescent="0.25">
      <c r="B7" t="s">
        <v>7</v>
      </c>
      <c r="C7" s="1"/>
      <c r="D7" s="1"/>
      <c r="E7" s="1"/>
      <c r="F7" s="1"/>
      <c r="G7" s="1"/>
      <c r="H7" s="1"/>
      <c r="I7" s="1"/>
      <c r="J7" s="1"/>
      <c r="K7" s="1"/>
      <c r="L7" s="1"/>
      <c r="M7" s="1"/>
      <c r="N7" s="1">
        <v>1.4870648912228057E-2</v>
      </c>
      <c r="O7" s="1">
        <v>1.3317628179781204E-2</v>
      </c>
      <c r="P7" s="1">
        <v>3.0689499581717242E-2</v>
      </c>
      <c r="Q7" s="1">
        <v>4.3017501529483741E-2</v>
      </c>
      <c r="R7" s="1">
        <v>1.4298177384532346E-2</v>
      </c>
      <c r="S7" s="1">
        <v>3.4590248611111117E-2</v>
      </c>
      <c r="T7" s="1">
        <v>5.2971176153734333E-2</v>
      </c>
      <c r="U7" s="1">
        <v>2.7225099550732317E-2</v>
      </c>
      <c r="V7" s="1">
        <v>2.2554259027766907E-2</v>
      </c>
      <c r="W7" s="1">
        <v>3.0148439133336199E-2</v>
      </c>
      <c r="X7" s="1">
        <v>3.318335219347017E-2</v>
      </c>
      <c r="Y7" s="1">
        <v>4.7850915211282895E-2</v>
      </c>
      <c r="Z7" s="1">
        <v>3.8051135120620617E-2</v>
      </c>
      <c r="AA7" s="1">
        <v>3.8278748851297457E-2</v>
      </c>
      <c r="AB7" s="1">
        <v>3.6567312713098918E-2</v>
      </c>
      <c r="AC7" s="1">
        <v>4.1783307536129376E-2</v>
      </c>
      <c r="AD7" s="1">
        <v>3.7289985186207929E-2</v>
      </c>
      <c r="AE7" s="1">
        <v>3.4141466716057785E-2</v>
      </c>
      <c r="AF7" s="1">
        <v>5.281893373297003E-2</v>
      </c>
      <c r="AG7" s="1">
        <v>8.2007843241423864E-2</v>
      </c>
      <c r="AH7" s="1">
        <v>9.4029986394716741E-2</v>
      </c>
      <c r="AI7" s="1">
        <v>9.903571439934547E-2</v>
      </c>
      <c r="AJ7" s="1">
        <v>6.723907005582061E-2</v>
      </c>
      <c r="AK7" s="1">
        <v>7.5989489932658166E-2</v>
      </c>
      <c r="AL7" s="1">
        <v>0.19818075952205386</v>
      </c>
      <c r="AM7" s="1">
        <v>8.5915177118684807E-2</v>
      </c>
      <c r="AN7" s="1">
        <v>8.6765255382881629E-2</v>
      </c>
      <c r="AO7" s="1">
        <v>0.16561376368598363</v>
      </c>
      <c r="AP7" s="1">
        <v>9.2582061468551358E-2</v>
      </c>
      <c r="AQ7" s="1">
        <v>0.17338574814132973</v>
      </c>
      <c r="AR7" s="1">
        <v>0.11051239768587905</v>
      </c>
      <c r="AS7" s="1">
        <v>9.0491035450747923E-2</v>
      </c>
      <c r="AT7" s="1">
        <v>9.2628626412531043E-2</v>
      </c>
      <c r="AU7" s="1">
        <v>8.85187299410755E-2</v>
      </c>
      <c r="AV7" s="1">
        <v>0.14893617021276598</v>
      </c>
      <c r="AW7" s="1">
        <v>6.6433566433566432E-2</v>
      </c>
      <c r="AX7" s="1">
        <v>0.13588850174216027</v>
      </c>
      <c r="AY7" s="1">
        <v>0.12152777777777778</v>
      </c>
      <c r="AZ7" s="1">
        <v>5.3191489361702128E-2</v>
      </c>
      <c r="BA7" s="1">
        <v>9.375E-2</v>
      </c>
    </row>
    <row r="8" spans="1:108" x14ac:dyDescent="0.25">
      <c r="A8" t="s">
        <v>8</v>
      </c>
      <c r="B8" t="s">
        <v>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v>0</v>
      </c>
      <c r="AV8" s="1">
        <v>0</v>
      </c>
      <c r="AW8" s="1">
        <v>0</v>
      </c>
      <c r="AX8" s="1">
        <v>0</v>
      </c>
      <c r="AY8" s="1">
        <v>0</v>
      </c>
      <c r="AZ8" s="1">
        <v>0</v>
      </c>
      <c r="BA8" s="1">
        <v>0</v>
      </c>
      <c r="BC8" t="s">
        <v>9</v>
      </c>
      <c r="BD8" t="s">
        <v>6</v>
      </c>
    </row>
    <row r="9" spans="1:108" x14ac:dyDescent="0.25">
      <c r="B9" t="s">
        <v>2</v>
      </c>
      <c r="C9" s="1">
        <v>0.31978985194694881</v>
      </c>
      <c r="D9" s="1">
        <v>0.30094233067376702</v>
      </c>
      <c r="E9" s="1">
        <v>0.33375673918759191</v>
      </c>
      <c r="F9" s="1">
        <v>0.32936451516966153</v>
      </c>
      <c r="G9" s="1">
        <v>0.32965715623844788</v>
      </c>
      <c r="H9" s="1">
        <v>0.27210674441843041</v>
      </c>
      <c r="I9" s="1">
        <v>0.28450394824364816</v>
      </c>
      <c r="J9" s="1">
        <v>0.29062167118995325</v>
      </c>
      <c r="K9" s="1">
        <v>0.41473288001109715</v>
      </c>
      <c r="L9" s="1">
        <v>0.44680066691470138</v>
      </c>
      <c r="M9" s="1">
        <v>0.48250907614599781</v>
      </c>
      <c r="N9" s="1">
        <v>0.61522163645357908</v>
      </c>
      <c r="O9" s="1">
        <v>0.62946673433105715</v>
      </c>
      <c r="P9" s="1">
        <v>0.66075083573122106</v>
      </c>
      <c r="Q9" s="1">
        <v>0.41048228774568374</v>
      </c>
      <c r="R9" s="1">
        <v>0.33540922784711968</v>
      </c>
      <c r="S9" s="1">
        <v>0.27872836308851939</v>
      </c>
      <c r="T9" s="1">
        <v>0.27434451134889581</v>
      </c>
      <c r="U9" s="1">
        <v>0.38803992289458844</v>
      </c>
      <c r="V9" s="1">
        <v>0.35495614370073902</v>
      </c>
      <c r="W9" s="1">
        <v>0.21302977034997403</v>
      </c>
      <c r="X9" s="1">
        <v>0.2280252371310291</v>
      </c>
      <c r="Y9" s="1">
        <v>0.2036088954340296</v>
      </c>
      <c r="Z9" s="1">
        <v>0.17050265373972698</v>
      </c>
      <c r="AA9" s="1">
        <v>0.17893592020943558</v>
      </c>
      <c r="AB9" s="1">
        <v>0.13600713225206823</v>
      </c>
      <c r="AC9" s="1">
        <v>0.26356172115648957</v>
      </c>
      <c r="AD9" s="1">
        <v>1.40993610511637E-2</v>
      </c>
      <c r="AE9" s="1">
        <v>1.2583412581658888E-2</v>
      </c>
      <c r="AF9" s="1">
        <v>9.2522597063987126E-3</v>
      </c>
      <c r="AG9" s="1">
        <v>6.5710587516450971E-3</v>
      </c>
      <c r="AH9" s="1">
        <v>5.9223211552345842E-3</v>
      </c>
      <c r="AI9" s="1">
        <v>8.1344932444552542E-3</v>
      </c>
      <c r="AJ9" s="1">
        <v>4.0165653988599014E-3</v>
      </c>
      <c r="AK9" s="1">
        <v>3.3613122042158404E-3</v>
      </c>
      <c r="AL9" s="1">
        <v>3.7238483109201526E-3</v>
      </c>
      <c r="AM9" s="1">
        <v>3.6534250459817367E-3</v>
      </c>
      <c r="AN9" s="1">
        <v>3.064868382285989E-3</v>
      </c>
      <c r="AO9" s="1">
        <v>2.5468034884454545E-3</v>
      </c>
      <c r="AP9" s="1">
        <v>2.3872256941782229E-3</v>
      </c>
      <c r="AQ9" s="1">
        <v>2.3514620716294414E-3</v>
      </c>
      <c r="AR9" s="1">
        <v>2.5560974108212874E-3</v>
      </c>
      <c r="AS9" s="1">
        <v>2.6751943965260165E-3</v>
      </c>
      <c r="AT9" s="1">
        <v>3.4350547528602155E-3</v>
      </c>
      <c r="AU9" s="1">
        <v>4.213030413301495E-3</v>
      </c>
      <c r="AV9" s="1">
        <v>1.1484053453454496E-3</v>
      </c>
      <c r="AW9" s="1">
        <v>1.2678662867588464E-3</v>
      </c>
      <c r="AX9" s="1">
        <v>1.2162587633919577E-3</v>
      </c>
      <c r="AY9" s="1">
        <v>1.1343234286789949E-3</v>
      </c>
      <c r="AZ9" s="1">
        <v>1.0402362453109191E-3</v>
      </c>
      <c r="BA9" s="1">
        <v>1.0171172675737695E-3</v>
      </c>
    </row>
    <row r="10" spans="1:108" x14ac:dyDescent="0.25">
      <c r="B10" t="s">
        <v>3</v>
      </c>
      <c r="C10" s="1">
        <v>0.31978985194694881</v>
      </c>
      <c r="D10" s="1">
        <v>0.30094233067376702</v>
      </c>
      <c r="E10" s="1">
        <v>0.33375673918759191</v>
      </c>
      <c r="F10" s="1">
        <v>0.32936451516966153</v>
      </c>
      <c r="G10" s="1">
        <v>0.32965715623844788</v>
      </c>
      <c r="H10" s="1">
        <v>0.27210674441843041</v>
      </c>
      <c r="I10" s="1">
        <v>0.28450394824364816</v>
      </c>
      <c r="J10" s="1">
        <v>0.29062167118995325</v>
      </c>
      <c r="K10" s="1">
        <v>0.41473288001109715</v>
      </c>
      <c r="L10" s="1">
        <v>0.44680066691470138</v>
      </c>
      <c r="M10" s="1">
        <v>0.48250907614599781</v>
      </c>
      <c r="N10" s="1">
        <v>0.61522163645357908</v>
      </c>
      <c r="O10" s="1">
        <v>0.62946673433105715</v>
      </c>
      <c r="P10" s="1">
        <v>0.66075083573122106</v>
      </c>
      <c r="Q10" s="1">
        <v>0.41048228774568374</v>
      </c>
      <c r="R10" s="1">
        <v>0.33540922784711968</v>
      </c>
      <c r="S10" s="1">
        <v>0.27872836308851939</v>
      </c>
      <c r="T10" s="1">
        <v>0.27434451134889581</v>
      </c>
      <c r="U10" s="1">
        <v>0.38803992289458844</v>
      </c>
      <c r="V10" s="1">
        <v>0.35495614370073902</v>
      </c>
      <c r="W10" s="1">
        <v>0.21302977034997403</v>
      </c>
      <c r="X10" s="1">
        <v>0.2280252371310291</v>
      </c>
      <c r="Y10" s="1">
        <v>0.2036088954340296</v>
      </c>
      <c r="Z10" s="1">
        <v>0.17050265373972698</v>
      </c>
      <c r="AA10" s="1">
        <v>0.17893592020943558</v>
      </c>
      <c r="AB10" s="1">
        <v>0.13600713225206823</v>
      </c>
      <c r="AC10" s="1">
        <v>0.26356172115648957</v>
      </c>
      <c r="AD10" s="1">
        <v>1.40993610511637E-2</v>
      </c>
      <c r="AE10" s="1">
        <v>1.2583412581658888E-2</v>
      </c>
      <c r="AF10" s="1">
        <v>9.2522597063987126E-3</v>
      </c>
      <c r="AG10" s="1">
        <v>6.5710587516450971E-3</v>
      </c>
      <c r="AH10" s="1">
        <v>5.9223211552345842E-3</v>
      </c>
      <c r="AI10" s="1">
        <v>8.1344932444552542E-3</v>
      </c>
      <c r="AJ10" s="1">
        <v>4.0165653988599014E-3</v>
      </c>
      <c r="AK10" s="1">
        <v>3.3613122042158404E-3</v>
      </c>
      <c r="AL10" s="1">
        <v>3.7238483109201526E-3</v>
      </c>
      <c r="AM10" s="1">
        <v>3.6534250459817367E-3</v>
      </c>
      <c r="AN10" s="1">
        <v>3.064868382285989E-3</v>
      </c>
      <c r="AO10" s="1">
        <v>2.5468034884454545E-3</v>
      </c>
      <c r="AP10" s="1">
        <v>2.3872256941782229E-3</v>
      </c>
      <c r="AQ10" s="1">
        <v>2.3514620716294414E-3</v>
      </c>
      <c r="AR10" s="1">
        <v>2.5560974108212874E-3</v>
      </c>
      <c r="AS10" s="1">
        <v>2.6751943965260165E-3</v>
      </c>
      <c r="AT10" s="1">
        <v>3.4350547528602155E-3</v>
      </c>
      <c r="AU10" s="1">
        <v>4.213030413301495E-3</v>
      </c>
      <c r="AV10" s="1">
        <v>1.1484053453454496E-3</v>
      </c>
      <c r="AW10" s="1">
        <v>1.2678662867588464E-3</v>
      </c>
      <c r="AX10" s="1">
        <v>1.2162587633919577E-3</v>
      </c>
      <c r="AY10" s="1">
        <v>1.1343234286789949E-3</v>
      </c>
      <c r="AZ10" s="1">
        <v>1.0402362453109191E-3</v>
      </c>
      <c r="BA10" s="1">
        <v>1.0171172675737695E-3</v>
      </c>
    </row>
    <row r="11" spans="1:108" x14ac:dyDescent="0.25">
      <c r="A11" t="s">
        <v>10</v>
      </c>
      <c r="B11" t="s">
        <v>1</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f>'3. MAC DSF calcs'!D6</f>
        <v>0.5180722891566264</v>
      </c>
      <c r="AV11" s="1">
        <f>'3. MAC DSF calcs'!E6</f>
        <v>0.43243243243243246</v>
      </c>
      <c r="AW11" s="1">
        <f>'3. MAC DSF calcs'!F6</f>
        <v>0.4375</v>
      </c>
      <c r="AX11" s="1">
        <f>'3. MAC DSF calcs'!G6</f>
        <v>0.61764705882352944</v>
      </c>
      <c r="AY11" s="1">
        <f>'3. MAC DSF calcs'!H6</f>
        <v>0.56617647058823528</v>
      </c>
      <c r="AZ11" s="1">
        <f>'3. MAC DSF calcs'!I6</f>
        <v>0.49264705882352944</v>
      </c>
      <c r="BA11" s="1">
        <f>'3. MAC DSF calcs'!J6</f>
        <v>0.51851851851851849</v>
      </c>
      <c r="BB11" s="4">
        <v>46143</v>
      </c>
      <c r="BC11" t="s">
        <v>612</v>
      </c>
      <c r="BD11" t="s">
        <v>6</v>
      </c>
    </row>
    <row r="12" spans="1:108" x14ac:dyDescent="0.25">
      <c r="B12" t="s">
        <v>2</v>
      </c>
      <c r="C12" s="1"/>
      <c r="D12" s="1"/>
      <c r="E12" s="1"/>
      <c r="F12" s="1"/>
      <c r="G12" s="1"/>
      <c r="H12" s="1"/>
      <c r="I12" s="1"/>
      <c r="J12" s="1"/>
      <c r="K12" s="1"/>
      <c r="L12" s="1">
        <v>5.3565998246431816E-2</v>
      </c>
      <c r="M12" s="1">
        <v>5.7033969568636947E-2</v>
      </c>
      <c r="N12" s="1">
        <v>6.9804105313527237E-2</v>
      </c>
      <c r="O12" s="1">
        <v>5.1607500512654482E-2</v>
      </c>
      <c r="P12" s="1">
        <v>3.2920271135400407E-2</v>
      </c>
      <c r="Q12" s="1">
        <v>0.10421847031194161</v>
      </c>
      <c r="R12" s="1">
        <v>0.16970728669612176</v>
      </c>
      <c r="S12" s="1">
        <v>0.26102283531219223</v>
      </c>
      <c r="T12" s="1">
        <v>0.25369454924733403</v>
      </c>
      <c r="U12" s="1">
        <v>0.58250119265240241</v>
      </c>
      <c r="V12" s="1">
        <v>0.38903485780093439</v>
      </c>
      <c r="W12" s="1">
        <v>0.35423549269253685</v>
      </c>
      <c r="X12" s="1">
        <v>0.54139255175740286</v>
      </c>
      <c r="Y12" s="1">
        <v>0.32654453695996377</v>
      </c>
      <c r="Z12" s="1">
        <v>0.2800445714938653</v>
      </c>
      <c r="AA12" s="1">
        <v>0.2571464392751156</v>
      </c>
      <c r="AB12" s="1">
        <v>0.20531718971443363</v>
      </c>
      <c r="AC12" s="1">
        <v>0.20726255691349738</v>
      </c>
      <c r="AD12" s="1">
        <v>0.1580148195240581</v>
      </c>
      <c r="AE12" s="1">
        <v>3.685067024159009E-2</v>
      </c>
      <c r="AF12" s="1">
        <v>0.13540283312610846</v>
      </c>
      <c r="AG12" s="1">
        <v>6.4051370143038688E-2</v>
      </c>
      <c r="AH12" s="1">
        <v>5.5406105096115613E-2</v>
      </c>
      <c r="AI12" s="1">
        <v>8.196583959303079E-2</v>
      </c>
      <c r="AJ12" s="1">
        <v>0.10344724011621152</v>
      </c>
      <c r="AK12" s="1">
        <v>0.16907274706209421</v>
      </c>
      <c r="AL12" s="1">
        <v>0.24472522956450643</v>
      </c>
      <c r="AM12" s="1">
        <v>0.53368015489164244</v>
      </c>
      <c r="AN12" s="1">
        <v>0.38114961905135186</v>
      </c>
      <c r="AO12" s="1">
        <v>0.398946781213602</v>
      </c>
      <c r="AP12" s="1">
        <v>0.56145214300730673</v>
      </c>
      <c r="AQ12" s="1">
        <v>0.57297134917733605</v>
      </c>
      <c r="AR12" s="1">
        <v>0.51486997420105918</v>
      </c>
      <c r="AS12" s="1">
        <v>0.30693191438754963</v>
      </c>
      <c r="AT12" s="1">
        <v>0.58378631957198479</v>
      </c>
      <c r="AU12" s="1">
        <v>0.51831333186558215</v>
      </c>
      <c r="AV12" s="1">
        <v>0.84248567577864542</v>
      </c>
      <c r="AW12" s="1"/>
      <c r="AX12" s="1"/>
      <c r="AY12" s="1"/>
      <c r="AZ12" s="1"/>
      <c r="BA12" s="1"/>
    </row>
    <row r="13" spans="1:108" x14ac:dyDescent="0.25">
      <c r="B13" t="s">
        <v>3</v>
      </c>
      <c r="C13" s="1"/>
      <c r="D13" s="1"/>
      <c r="E13" s="1"/>
      <c r="F13" s="1"/>
      <c r="G13" s="1"/>
      <c r="H13" s="1"/>
      <c r="I13" s="1"/>
      <c r="J13" s="1"/>
      <c r="K13" s="1"/>
      <c r="L13" s="1">
        <v>5.3565998246431816E-2</v>
      </c>
      <c r="M13" s="1">
        <v>5.7033969568636947E-2</v>
      </c>
      <c r="N13" s="1">
        <v>6.9804105313527237E-2</v>
      </c>
      <c r="O13" s="1">
        <v>5.1607500512654482E-2</v>
      </c>
      <c r="P13" s="1">
        <v>3.2920271135400407E-2</v>
      </c>
      <c r="Q13" s="1">
        <v>0.10421847031194161</v>
      </c>
      <c r="R13" s="1">
        <v>0.16970728669612176</v>
      </c>
      <c r="S13" s="1">
        <v>0.26102283531219223</v>
      </c>
      <c r="T13" s="1">
        <v>0.25369454924733403</v>
      </c>
      <c r="U13" s="1">
        <v>0.58250119265240241</v>
      </c>
      <c r="V13" s="1">
        <v>0.38903485780093439</v>
      </c>
      <c r="W13" s="1">
        <v>0.35423549269253685</v>
      </c>
      <c r="X13" s="1">
        <v>0.54139255175740286</v>
      </c>
      <c r="Y13" s="1">
        <v>0.32654453695996377</v>
      </c>
      <c r="Z13" s="1">
        <v>0.2800445714938653</v>
      </c>
      <c r="AA13" s="1">
        <v>0.2571464392751156</v>
      </c>
      <c r="AB13" s="1">
        <v>0.20531718971443363</v>
      </c>
      <c r="AC13" s="1">
        <v>0.20726255691349738</v>
      </c>
      <c r="AD13" s="1">
        <v>0.1580148195240581</v>
      </c>
      <c r="AE13" s="1">
        <v>3.685067024159009E-2</v>
      </c>
      <c r="AF13" s="1">
        <v>0.13540283312610846</v>
      </c>
      <c r="AG13" s="1">
        <v>6.4051370143038688E-2</v>
      </c>
      <c r="AH13" s="1">
        <v>5.5406105096115613E-2</v>
      </c>
      <c r="AI13" s="1">
        <v>8.196583959303079E-2</v>
      </c>
      <c r="AJ13" s="1">
        <v>0.10344724011621152</v>
      </c>
      <c r="AK13" s="1">
        <v>0.16907274706209421</v>
      </c>
      <c r="AL13" s="1">
        <v>0.24472522956450643</v>
      </c>
      <c r="AM13" s="1">
        <v>0.53368015489164244</v>
      </c>
      <c r="AN13" s="1">
        <v>0.38114961905135186</v>
      </c>
      <c r="AO13" s="1">
        <v>0.398946781213602</v>
      </c>
      <c r="AP13" s="1">
        <v>0.56145214300730673</v>
      </c>
      <c r="AQ13" s="1">
        <v>0.57297134917733605</v>
      </c>
      <c r="AR13" s="1">
        <v>0.51486997420105918</v>
      </c>
      <c r="AS13" s="1">
        <v>0.30693191438754963</v>
      </c>
      <c r="AT13" s="1">
        <v>0.58378631957198479</v>
      </c>
      <c r="AU13" s="1">
        <v>0.51831333186558215</v>
      </c>
      <c r="AV13" s="1">
        <v>0.43243243243243246</v>
      </c>
      <c r="AW13" s="1">
        <v>0.4375</v>
      </c>
      <c r="AX13" s="1">
        <v>0.61764705882352944</v>
      </c>
      <c r="AY13" s="1">
        <v>0.56617647058823528</v>
      </c>
      <c r="AZ13" s="1">
        <v>0.49264705882352944</v>
      </c>
      <c r="BA13" s="1">
        <v>0.51851851851851849</v>
      </c>
    </row>
    <row r="14" spans="1:108" x14ac:dyDescent="0.25">
      <c r="A14" t="s">
        <v>11</v>
      </c>
      <c r="B14" t="s">
        <v>1</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f>'3. MAC DSF calcs'!B14</f>
        <v>0.10555555555555556</v>
      </c>
      <c r="AT14" s="1">
        <f>'3. MAC DSF calcs'!C14</f>
        <v>0.125748502994012</v>
      </c>
      <c r="AU14" s="1">
        <f>'3. MAC DSF calcs'!D14</f>
        <v>0.14155251141552513</v>
      </c>
      <c r="AV14" s="1">
        <f>'3. MAC DSF calcs'!E14</f>
        <v>7.1428571428571438E-2</v>
      </c>
      <c r="AW14" s="1">
        <f>'3. MAC DSF calcs'!F14</f>
        <v>9.6330275229357804E-2</v>
      </c>
      <c r="AX14" s="1">
        <f>'3. MAC DSF calcs'!G14</f>
        <v>0.11428571428571428</v>
      </c>
      <c r="AY14" s="1">
        <f>'3. MAC DSF calcs'!H14</f>
        <v>0.12857142857142859</v>
      </c>
      <c r="AZ14" s="1">
        <f>'3. MAC DSF calcs'!I14</f>
        <v>0.12980769230769232</v>
      </c>
      <c r="BA14" s="1">
        <f>'3. MAC DSF calcs'!J14</f>
        <v>0.13461538461538461</v>
      </c>
      <c r="BB14" s="4">
        <v>46143</v>
      </c>
      <c r="BC14" t="s">
        <v>628</v>
      </c>
      <c r="BD14" t="s">
        <v>6</v>
      </c>
    </row>
    <row r="15" spans="1:108" x14ac:dyDescent="0.25">
      <c r="B15" t="s">
        <v>2</v>
      </c>
      <c r="C15" s="1" t="s">
        <v>12</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row>
    <row r="16" spans="1:108" x14ac:dyDescent="0.25">
      <c r="B16" t="s">
        <v>3</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v>0.10555555555555556</v>
      </c>
      <c r="AT16" s="1">
        <v>0.125748502994012</v>
      </c>
      <c r="AU16" s="1">
        <v>0.14155251141552513</v>
      </c>
      <c r="AV16" s="1">
        <v>7.1428571428571438E-2</v>
      </c>
      <c r="AW16" s="1">
        <v>9.6330275229357804E-2</v>
      </c>
      <c r="AX16" s="1">
        <v>0.11428571428571428</v>
      </c>
      <c r="AY16" s="1">
        <v>0.12857142857142859</v>
      </c>
      <c r="AZ16" s="1">
        <v>0.12980769230769232</v>
      </c>
      <c r="BA16" s="1">
        <v>0.13461538461538461</v>
      </c>
    </row>
    <row r="17" spans="1:56" x14ac:dyDescent="0.25">
      <c r="A17" t="s">
        <v>13</v>
      </c>
      <c r="B17" t="s">
        <v>1</v>
      </c>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f>'3. MAC DSF calcs'!D18</f>
        <v>0.30357142857142855</v>
      </c>
      <c r="AV17" s="1">
        <f>'3. MAC DSF calcs'!E18</f>
        <v>0.16352201257861634</v>
      </c>
      <c r="AW17" s="1">
        <f>'3. MAC DSF calcs'!F18</f>
        <v>0.3032258064516129</v>
      </c>
      <c r="AX17" s="1">
        <f>'3. MAC DSF calcs'!G18</f>
        <v>0.27848101265822783</v>
      </c>
      <c r="AY17" s="1">
        <f>'3. MAC DSF calcs'!H18</f>
        <v>0.32298136645962733</v>
      </c>
      <c r="AZ17" s="1">
        <f>'3. MAC DSF calcs'!I18</f>
        <v>0.39024390243902446</v>
      </c>
      <c r="BA17" s="1">
        <f>'3. MAC DSF calcs'!J18</f>
        <v>0.36585365853658541</v>
      </c>
      <c r="BB17" s="4">
        <v>46143</v>
      </c>
      <c r="BC17" t="s">
        <v>636</v>
      </c>
      <c r="BD17" t="s">
        <v>6</v>
      </c>
    </row>
    <row r="18" spans="1:56" x14ac:dyDescent="0.25">
      <c r="B18" t="s">
        <v>2</v>
      </c>
      <c r="C18" s="1">
        <v>4.2093333732712589E-2</v>
      </c>
      <c r="D18" s="1">
        <v>5.453550064202245E-2</v>
      </c>
      <c r="E18" s="1">
        <v>0.11827983368952887</v>
      </c>
      <c r="F18" s="1">
        <v>0.10304011951554859</v>
      </c>
      <c r="G18" s="1">
        <v>0.13751131293809346</v>
      </c>
      <c r="H18" s="1">
        <v>0.21869061049107522</v>
      </c>
      <c r="I18" s="1">
        <v>0.23658920621800777</v>
      </c>
      <c r="J18" s="1">
        <v>0.21503755718175591</v>
      </c>
      <c r="K18" s="1">
        <v>0.15182014287453358</v>
      </c>
      <c r="L18" s="1">
        <v>0.19729335558634523</v>
      </c>
      <c r="M18" s="1">
        <v>0.17508344945794851</v>
      </c>
      <c r="N18" s="1">
        <v>0.11241632710697534</v>
      </c>
      <c r="O18" s="1">
        <v>8.0182139026760912E-2</v>
      </c>
      <c r="P18" s="1">
        <v>8.6610223378969425E-2</v>
      </c>
      <c r="Q18" s="1">
        <v>6.7783184055604032E-2</v>
      </c>
      <c r="R18" s="1">
        <v>0.10024340417859692</v>
      </c>
      <c r="S18" s="1">
        <v>0.1272476329634053</v>
      </c>
      <c r="T18" s="1">
        <v>0.14852465938723938</v>
      </c>
      <c r="U18" s="1">
        <v>0.1478772462664531</v>
      </c>
      <c r="V18" s="1">
        <v>0.1851929325566283</v>
      </c>
      <c r="W18" s="1">
        <v>0.22451675767114246</v>
      </c>
      <c r="X18" s="1">
        <v>0.18329178082536254</v>
      </c>
      <c r="Y18" s="1">
        <v>0.22318524823883007</v>
      </c>
      <c r="Z18" s="1">
        <v>0.39057842110856517</v>
      </c>
      <c r="AA18" s="1">
        <v>0.19435085442832992</v>
      </c>
      <c r="AB18" s="1">
        <v>0.13146102616179881</v>
      </c>
      <c r="AC18" s="1">
        <v>0.21114589063061742</v>
      </c>
      <c r="AD18" s="1">
        <v>5.7622732960523677E-2</v>
      </c>
      <c r="AE18" s="1">
        <v>5.1971345787950034E-2</v>
      </c>
      <c r="AF18" s="1">
        <v>6.974570539629317E-2</v>
      </c>
      <c r="AG18" s="1">
        <v>6.4411205531350171E-2</v>
      </c>
      <c r="AH18" s="1">
        <v>4.611180389393732E-2</v>
      </c>
      <c r="AI18" s="1">
        <v>3.1157021711439633E-2</v>
      </c>
      <c r="AJ18" s="1">
        <v>3.5334621748841076E-2</v>
      </c>
      <c r="AK18" s="1">
        <v>5.1840988054124876E-2</v>
      </c>
      <c r="AL18" s="1">
        <v>5.0666939003859067E-2</v>
      </c>
      <c r="AM18" s="1">
        <v>9.1018096638086951E-2</v>
      </c>
      <c r="AN18" s="1">
        <v>0.13648914074079446</v>
      </c>
      <c r="AO18" s="1">
        <v>0.15331480555062885</v>
      </c>
      <c r="AP18" s="1">
        <v>0.19560227502669345</v>
      </c>
      <c r="AQ18" s="1">
        <v>9.2151865008237868E-2</v>
      </c>
      <c r="AR18" s="1">
        <v>6.6799378290760283E-2</v>
      </c>
      <c r="AS18" s="1">
        <v>0.12424372350363636</v>
      </c>
      <c r="AT18" s="1">
        <v>0.14629133315886636</v>
      </c>
      <c r="AU18" s="1">
        <v>0.11031892604012021</v>
      </c>
      <c r="AV18" s="1">
        <v>4.9965352640491463E-2</v>
      </c>
      <c r="AW18" s="1"/>
      <c r="AX18" s="1"/>
      <c r="AY18" s="1"/>
      <c r="AZ18" s="1"/>
      <c r="BA18" s="1"/>
    </row>
    <row r="19" spans="1:56" x14ac:dyDescent="0.25">
      <c r="B19" t="s">
        <v>3</v>
      </c>
      <c r="C19" s="1">
        <v>4.2093333732712589E-2</v>
      </c>
      <c r="D19" s="1">
        <v>5.453550064202245E-2</v>
      </c>
      <c r="E19" s="1">
        <v>0.11827983368952887</v>
      </c>
      <c r="F19" s="1">
        <v>0.10304011951554859</v>
      </c>
      <c r="G19" s="1">
        <v>0.13751131293809346</v>
      </c>
      <c r="H19" s="1">
        <v>0.21869061049107522</v>
      </c>
      <c r="I19" s="1">
        <v>0.23658920621800777</v>
      </c>
      <c r="J19" s="1">
        <v>0.21503755718175591</v>
      </c>
      <c r="K19" s="1">
        <v>0.15182014287453358</v>
      </c>
      <c r="L19" s="1">
        <v>0.19729335558634523</v>
      </c>
      <c r="M19" s="1">
        <v>0.17508344945794851</v>
      </c>
      <c r="N19" s="1">
        <v>0.11241632710697534</v>
      </c>
      <c r="O19" s="1">
        <v>8.0182139026760912E-2</v>
      </c>
      <c r="P19" s="1">
        <v>8.6610223378969425E-2</v>
      </c>
      <c r="Q19" s="1">
        <v>6.7783184055604032E-2</v>
      </c>
      <c r="R19" s="1">
        <v>0.10024340417859692</v>
      </c>
      <c r="S19" s="1">
        <v>0.1272476329634053</v>
      </c>
      <c r="T19" s="1">
        <v>0.14852465938723938</v>
      </c>
      <c r="U19" s="1">
        <v>0.1478772462664531</v>
      </c>
      <c r="V19" s="1">
        <v>0.1851929325566283</v>
      </c>
      <c r="W19" s="1">
        <v>0.22451675767114246</v>
      </c>
      <c r="X19" s="1">
        <v>0.18329178082536254</v>
      </c>
      <c r="Y19" s="1">
        <v>0.22318524823883007</v>
      </c>
      <c r="Z19" s="1">
        <v>0.39057842110856517</v>
      </c>
      <c r="AA19" s="1">
        <v>0.19435085442832992</v>
      </c>
      <c r="AB19" s="1">
        <v>0.13146102616179881</v>
      </c>
      <c r="AC19" s="1">
        <v>0.21114589063061742</v>
      </c>
      <c r="AD19" s="1">
        <v>5.7622732960523677E-2</v>
      </c>
      <c r="AE19" s="1">
        <v>5.1971345787950034E-2</v>
      </c>
      <c r="AF19" s="1">
        <v>6.974570539629317E-2</v>
      </c>
      <c r="AG19" s="1">
        <v>6.4411205531350171E-2</v>
      </c>
      <c r="AH19" s="1">
        <v>4.611180389393732E-2</v>
      </c>
      <c r="AI19" s="1">
        <v>3.1157021711439633E-2</v>
      </c>
      <c r="AJ19" s="1">
        <v>3.5334621748841076E-2</v>
      </c>
      <c r="AK19" s="1">
        <v>5.1840988054124876E-2</v>
      </c>
      <c r="AL19" s="1">
        <v>5.0666939003859067E-2</v>
      </c>
      <c r="AM19" s="1">
        <v>9.1018096638086951E-2</v>
      </c>
      <c r="AN19" s="1">
        <v>0.13648914074079446</v>
      </c>
      <c r="AO19" s="1">
        <v>0.15331480555062885</v>
      </c>
      <c r="AP19" s="1">
        <v>0.19560227502669345</v>
      </c>
      <c r="AQ19" s="1">
        <v>9.2151865008237868E-2</v>
      </c>
      <c r="AR19" s="1">
        <v>6.6799378290760283E-2</v>
      </c>
      <c r="AS19" s="1">
        <v>0.12424372350363636</v>
      </c>
      <c r="AT19" s="1">
        <v>0.14629133315886636</v>
      </c>
      <c r="AU19" s="1">
        <v>0.11031892604012021</v>
      </c>
      <c r="AV19" s="1">
        <v>0.16352201257861634</v>
      </c>
      <c r="AW19" s="1">
        <v>0.3032258064516129</v>
      </c>
      <c r="AX19" s="1">
        <v>0.27848101265822783</v>
      </c>
      <c r="AY19" s="1">
        <v>0.32298136645962733</v>
      </c>
      <c r="AZ19" s="1">
        <v>0.39024390243902446</v>
      </c>
      <c r="BA19" s="1">
        <v>0.36585365853658541</v>
      </c>
    </row>
    <row r="20" spans="1:56" x14ac:dyDescent="0.25">
      <c r="A20" t="s">
        <v>14</v>
      </c>
      <c r="B20" t="s">
        <v>1</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v>0.1</v>
      </c>
      <c r="AV20" s="1">
        <v>0.14960629921259844</v>
      </c>
      <c r="AW20" s="1">
        <v>9.765625E-2</v>
      </c>
      <c r="AX20" s="1">
        <v>8.203125E-2</v>
      </c>
      <c r="AY20" s="1">
        <v>8.171206225680934E-2</v>
      </c>
      <c r="AZ20" s="1">
        <v>0.14396887159533076</v>
      </c>
      <c r="BA20" s="1">
        <v>9.727626459143969E-2</v>
      </c>
      <c r="BB20" s="4">
        <v>45992</v>
      </c>
      <c r="BC20" t="s">
        <v>15</v>
      </c>
      <c r="BD20" t="s">
        <v>6</v>
      </c>
    </row>
    <row r="21" spans="1:56" x14ac:dyDescent="0.25">
      <c r="B21" t="s">
        <v>2</v>
      </c>
      <c r="C21" s="1"/>
      <c r="D21" s="1"/>
      <c r="E21" s="1"/>
      <c r="F21" s="1"/>
      <c r="G21" s="1"/>
      <c r="H21" s="1"/>
      <c r="I21" s="1"/>
      <c r="J21" s="1"/>
      <c r="K21" s="1"/>
      <c r="L21" s="1"/>
      <c r="M21" s="1"/>
      <c r="N21" s="1"/>
      <c r="O21" s="1"/>
      <c r="P21" s="1">
        <v>8.9530400057454915E-3</v>
      </c>
      <c r="Q21" s="1">
        <v>2.6201122049065474E-2</v>
      </c>
      <c r="R21" s="1">
        <v>4.9122409487381176E-2</v>
      </c>
      <c r="S21" s="1">
        <v>0.1732524704619344</v>
      </c>
      <c r="T21" s="1">
        <v>9.0340761071602063E-2</v>
      </c>
      <c r="U21" s="1">
        <v>0.18366440844196183</v>
      </c>
      <c r="V21" s="1">
        <v>0.17013005943445178</v>
      </c>
      <c r="W21" s="1">
        <v>0.1456302031726511</v>
      </c>
      <c r="X21" s="1">
        <v>0.15099050483516413</v>
      </c>
      <c r="Y21" s="1">
        <v>0.17637505736011169</v>
      </c>
      <c r="Z21" s="1">
        <v>0.23641520921922796</v>
      </c>
      <c r="AA21" s="1">
        <v>0.17915013719827574</v>
      </c>
      <c r="AB21" s="1">
        <v>7.332948366605653E-2</v>
      </c>
      <c r="AC21" s="1">
        <v>5.5061284183450313E-2</v>
      </c>
      <c r="AD21" s="1">
        <v>3.0149922031885885E-2</v>
      </c>
      <c r="AE21" s="1">
        <v>2.301151802932358E-2</v>
      </c>
      <c r="AF21" s="1">
        <v>3.9648899995553523E-2</v>
      </c>
      <c r="AG21" s="1">
        <v>4.5488103037426862E-2</v>
      </c>
      <c r="AH21" s="1">
        <v>4.5398104364827968E-2</v>
      </c>
      <c r="AI21" s="1">
        <v>0.10781546820430613</v>
      </c>
      <c r="AJ21" s="1">
        <v>0.34854490363781604</v>
      </c>
      <c r="AK21" s="1">
        <v>0.10381258410902719</v>
      </c>
      <c r="AL21" s="1">
        <v>0.17070466345018317</v>
      </c>
      <c r="AM21" s="1">
        <v>0.10364209279786134</v>
      </c>
      <c r="AN21" s="1">
        <v>0.11626411799163994</v>
      </c>
      <c r="AO21" s="1">
        <v>0.13404139795082362</v>
      </c>
      <c r="AP21" s="1">
        <v>0.25612738006701713</v>
      </c>
      <c r="AQ21" s="1">
        <v>0.17590957332325791</v>
      </c>
      <c r="AR21" s="1">
        <v>0.13888430010658226</v>
      </c>
      <c r="AS21" s="1">
        <v>0.100666983768708</v>
      </c>
      <c r="AT21" s="1">
        <v>0.13980926161615814</v>
      </c>
      <c r="AU21" s="1">
        <v>0.1169290125923851</v>
      </c>
      <c r="AV21" s="1">
        <v>0.14837063544752868</v>
      </c>
      <c r="AW21" s="1"/>
      <c r="AX21" s="1"/>
      <c r="AY21" s="1"/>
      <c r="AZ21" s="1"/>
      <c r="BA21" s="1"/>
      <c r="BB21" s="4"/>
    </row>
    <row r="22" spans="1:56" x14ac:dyDescent="0.25">
      <c r="B22" t="s">
        <v>3</v>
      </c>
      <c r="C22" s="1"/>
      <c r="D22" s="1"/>
      <c r="E22" s="1"/>
      <c r="F22" s="1"/>
      <c r="G22" s="1"/>
      <c r="H22" s="1"/>
      <c r="I22" s="1"/>
      <c r="J22" s="1"/>
      <c r="K22" s="1"/>
      <c r="L22" s="1"/>
      <c r="M22" s="1"/>
      <c r="N22" s="1"/>
      <c r="O22" s="1"/>
      <c r="P22" s="1">
        <v>8.9530400057454915E-3</v>
      </c>
      <c r="Q22" s="1">
        <v>2.6201122049065474E-2</v>
      </c>
      <c r="R22" s="1">
        <v>4.9122409487381176E-2</v>
      </c>
      <c r="S22" s="1">
        <v>0.1732524704619344</v>
      </c>
      <c r="T22" s="1">
        <v>9.0340761071602063E-2</v>
      </c>
      <c r="U22" s="1">
        <v>0.18366440844196183</v>
      </c>
      <c r="V22" s="1">
        <v>0.17013005943445178</v>
      </c>
      <c r="W22" s="1">
        <v>0.1456302031726511</v>
      </c>
      <c r="X22" s="1">
        <v>0.15099050483516413</v>
      </c>
      <c r="Y22" s="1">
        <v>0.17637505736011169</v>
      </c>
      <c r="Z22" s="1">
        <v>0.23641520921922796</v>
      </c>
      <c r="AA22" s="1">
        <v>0.17915013719827574</v>
      </c>
      <c r="AB22" s="1">
        <v>7.332948366605653E-2</v>
      </c>
      <c r="AC22" s="1">
        <v>5.5061284183450313E-2</v>
      </c>
      <c r="AD22" s="1">
        <v>3.0149922031885885E-2</v>
      </c>
      <c r="AE22" s="1">
        <v>2.301151802932358E-2</v>
      </c>
      <c r="AF22" s="1">
        <v>3.9648899995553523E-2</v>
      </c>
      <c r="AG22" s="1">
        <v>4.5488103037426862E-2</v>
      </c>
      <c r="AH22" s="1">
        <v>4.5398104364827968E-2</v>
      </c>
      <c r="AI22" s="1">
        <v>0.10781546820430613</v>
      </c>
      <c r="AJ22" s="1">
        <v>0.34854490363781604</v>
      </c>
      <c r="AK22" s="1">
        <v>0.10381258410902719</v>
      </c>
      <c r="AL22" s="1">
        <v>0.17070466345018317</v>
      </c>
      <c r="AM22" s="1">
        <v>0.10364209279786134</v>
      </c>
      <c r="AN22" s="1">
        <v>0.11626411799163994</v>
      </c>
      <c r="AO22" s="1">
        <v>0.13404139795082362</v>
      </c>
      <c r="AP22" s="1">
        <v>0.25612738006701713</v>
      </c>
      <c r="AQ22" s="1">
        <v>0.17590957332325791</v>
      </c>
      <c r="AR22" s="1">
        <v>0.13888430010658226</v>
      </c>
      <c r="AS22" s="1">
        <v>0.100666983768708</v>
      </c>
      <c r="AT22" s="1">
        <v>0.13980926161615814</v>
      </c>
      <c r="AU22" s="1">
        <v>0.1169290125923851</v>
      </c>
      <c r="AV22" s="1">
        <v>0.14960629921259844</v>
      </c>
      <c r="AW22" s="1">
        <v>9.765625E-2</v>
      </c>
      <c r="AX22" s="1">
        <v>8.203125E-2</v>
      </c>
      <c r="AY22" s="1">
        <v>8.171206225680934E-2</v>
      </c>
      <c r="AZ22" s="1">
        <v>0.14396887159533076</v>
      </c>
      <c r="BA22" s="1">
        <v>9.727626459143969E-2</v>
      </c>
      <c r="BB22" s="4"/>
    </row>
    <row r="23" spans="1:56" x14ac:dyDescent="0.25">
      <c r="A23" t="s">
        <v>16</v>
      </c>
      <c r="B23" t="s">
        <v>1</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v>0.29795918367346941</v>
      </c>
      <c r="AV23" s="1">
        <v>0.25531914893617019</v>
      </c>
      <c r="AW23" s="1">
        <v>0.28947368421052627</v>
      </c>
      <c r="AX23" s="1">
        <v>0.25</v>
      </c>
      <c r="AY23" s="1">
        <v>0.32456140350877194</v>
      </c>
      <c r="AZ23" s="1">
        <v>0.39823008849557517</v>
      </c>
      <c r="BA23" s="1">
        <v>0.21875000000000003</v>
      </c>
      <c r="BB23" s="4">
        <v>45992</v>
      </c>
      <c r="BC23" t="s">
        <v>17</v>
      </c>
      <c r="BD23" t="s">
        <v>6</v>
      </c>
    </row>
    <row r="24" spans="1:56" x14ac:dyDescent="0.25">
      <c r="B24" t="s">
        <v>2</v>
      </c>
      <c r="C24" s="1" t="s">
        <v>12</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4"/>
    </row>
    <row r="25" spans="1:56" x14ac:dyDescent="0.25">
      <c r="B25" t="s">
        <v>3</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v>0.29795918367346941</v>
      </c>
      <c r="AV25" s="1">
        <v>0.25531914893617019</v>
      </c>
      <c r="AW25" s="1">
        <v>0.28947368421052627</v>
      </c>
      <c r="AX25" s="1">
        <v>0.25</v>
      </c>
      <c r="AY25" s="1">
        <v>0.32456140350877194</v>
      </c>
      <c r="AZ25" s="1">
        <v>0.39823008849557517</v>
      </c>
      <c r="BA25" s="1">
        <v>0.21875000000000003</v>
      </c>
      <c r="BB25" s="4"/>
    </row>
    <row r="26" spans="1:56" x14ac:dyDescent="0.25">
      <c r="A26" t="s">
        <v>18</v>
      </c>
      <c r="B26" t="s">
        <v>1</v>
      </c>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f>'3. MAC DSF calcs'!D34</f>
        <v>1.2589928057553955E-2</v>
      </c>
      <c r="AV26" s="1">
        <f>'3. MAC DSF calcs'!E34</f>
        <v>1.9230769230769232E-2</v>
      </c>
      <c r="AW26" s="1">
        <f>'3. MAC DSF calcs'!F34</f>
        <v>1.7681728880157174E-2</v>
      </c>
      <c r="AX26" s="1">
        <f>'3. MAC DSF calcs'!G34</f>
        <v>2.564102564102564E-2</v>
      </c>
      <c r="AY26" s="1">
        <f>'3. MAC DSF calcs'!H34</f>
        <v>3.4013605442176867E-2</v>
      </c>
      <c r="AZ26" s="1">
        <f>'3. MAC DSF calcs'!I34</f>
        <v>4.2154566744730677E-2</v>
      </c>
      <c r="BA26" s="1">
        <f>'3. MAC DSF calcs'!J34</f>
        <v>5.3268765133171921E-2</v>
      </c>
      <c r="BB26" s="4">
        <v>46143</v>
      </c>
      <c r="BC26" t="s">
        <v>637</v>
      </c>
      <c r="BD26" t="s">
        <v>6</v>
      </c>
    </row>
    <row r="27" spans="1:56" x14ac:dyDescent="0.25">
      <c r="B27" t="s">
        <v>2</v>
      </c>
      <c r="C27" s="1"/>
      <c r="D27" s="1"/>
      <c r="E27" s="1"/>
      <c r="F27" s="1"/>
      <c r="G27" s="1"/>
      <c r="H27" s="1"/>
      <c r="I27" s="1"/>
      <c r="J27" s="1"/>
      <c r="K27" s="1"/>
      <c r="M27" s="1"/>
      <c r="N27" s="1"/>
      <c r="O27" s="1"/>
      <c r="P27" s="1"/>
      <c r="Q27" s="1"/>
      <c r="R27" s="1">
        <v>2.3152864964299375E-2</v>
      </c>
      <c r="S27" s="1">
        <v>1.657230973317295E-2</v>
      </c>
      <c r="T27" s="1">
        <v>0.10194783591429425</v>
      </c>
      <c r="U27" s="1">
        <v>2.4438233749094828E-2</v>
      </c>
      <c r="V27" s="1">
        <v>7.135143957062183E-2</v>
      </c>
      <c r="W27" s="1">
        <v>0.12443963405707219</v>
      </c>
      <c r="X27" s="1">
        <v>5.7196893143530422E-2</v>
      </c>
      <c r="Y27" s="1">
        <v>4.627542286517608E-2</v>
      </c>
      <c r="Z27" s="1">
        <v>9.7910802916441525E-2</v>
      </c>
      <c r="AA27" s="1">
        <v>6.0681633768509276E-2</v>
      </c>
      <c r="AB27" s="1">
        <v>3.9386694352380243E-2</v>
      </c>
      <c r="AC27" s="1">
        <v>2.6477193820641735E-2</v>
      </c>
      <c r="AD27" s="1">
        <v>1.9445855130339976E-2</v>
      </c>
      <c r="AE27" s="1">
        <v>1.0630343532403538E-2</v>
      </c>
      <c r="AF27" s="1">
        <v>1.6104345065729223E-2</v>
      </c>
      <c r="AG27" s="1">
        <v>1.3007162374078124E-2</v>
      </c>
      <c r="AH27" s="1">
        <v>1.211687641746005E-2</v>
      </c>
      <c r="AI27" s="1">
        <v>1.3903583444694638E-2</v>
      </c>
      <c r="AJ27" s="1">
        <v>2.9109175434084429E-2</v>
      </c>
      <c r="AK27" s="1">
        <v>2.3696418750285927E-2</v>
      </c>
      <c r="AL27" s="1">
        <v>4.4228980931509579E-2</v>
      </c>
      <c r="AM27" s="1">
        <v>7.6803983048718785E-2</v>
      </c>
      <c r="AN27" s="1">
        <v>0.1124773688853615</v>
      </c>
      <c r="AO27" s="1">
        <v>0.11551332623831163</v>
      </c>
      <c r="AP27" s="1">
        <v>7.6935520417209732E-2</v>
      </c>
      <c r="AQ27" s="1">
        <v>9.4662553021382684E-2</v>
      </c>
      <c r="AR27" s="1">
        <v>9.07978067243672E-2</v>
      </c>
      <c r="AS27" s="1">
        <v>5.6306898023116954E-2</v>
      </c>
      <c r="AT27" s="1">
        <v>5.237552450747985E-2</v>
      </c>
      <c r="AU27" s="1">
        <v>0.11810407064777606</v>
      </c>
      <c r="AV27" s="1">
        <v>5.7633592786523982E-2</v>
      </c>
      <c r="AW27" s="1"/>
      <c r="AX27" s="1"/>
      <c r="AY27" s="1"/>
      <c r="AZ27" s="1"/>
      <c r="BA27" s="1"/>
    </row>
    <row r="28" spans="1:56" x14ac:dyDescent="0.25">
      <c r="B28" t="s">
        <v>3</v>
      </c>
      <c r="C28" s="1"/>
      <c r="D28" s="1"/>
      <c r="E28" s="1"/>
      <c r="F28" s="1"/>
      <c r="G28" s="1"/>
      <c r="H28" s="1"/>
      <c r="I28" s="1"/>
      <c r="J28" s="1"/>
      <c r="K28" s="1"/>
      <c r="M28" s="1"/>
      <c r="N28" s="1"/>
      <c r="O28" s="1"/>
      <c r="P28" s="1"/>
      <c r="Q28" s="1"/>
      <c r="R28" s="1">
        <v>2.3152864964299375E-2</v>
      </c>
      <c r="S28" s="1">
        <v>1.657230973317295E-2</v>
      </c>
      <c r="T28" s="1">
        <v>0.10194783591429425</v>
      </c>
      <c r="U28" s="1">
        <v>2.4438233749094828E-2</v>
      </c>
      <c r="V28" s="1">
        <v>7.135143957062183E-2</v>
      </c>
      <c r="W28" s="1">
        <v>0.12443963405707219</v>
      </c>
      <c r="X28" s="1">
        <v>5.7196893143530422E-2</v>
      </c>
      <c r="Y28" s="1">
        <v>4.627542286517608E-2</v>
      </c>
      <c r="Z28" s="1">
        <v>9.7910802916441525E-2</v>
      </c>
      <c r="AA28" s="1">
        <v>6.0681633768509276E-2</v>
      </c>
      <c r="AB28" s="1">
        <v>3.9386694352380243E-2</v>
      </c>
      <c r="AC28" s="1">
        <v>2.6477193820641735E-2</v>
      </c>
      <c r="AD28" s="1">
        <v>1.9445855130339976E-2</v>
      </c>
      <c r="AE28" s="1">
        <v>1.0630343532403538E-2</v>
      </c>
      <c r="AF28" s="1">
        <v>1.6104345065729223E-2</v>
      </c>
      <c r="AG28" s="1">
        <v>1.3007162374078124E-2</v>
      </c>
      <c r="AH28" s="1">
        <v>1.211687641746005E-2</v>
      </c>
      <c r="AI28" s="1">
        <v>1.3903583444694638E-2</v>
      </c>
      <c r="AJ28" s="1">
        <v>2.9109175434084429E-2</v>
      </c>
      <c r="AK28" s="1">
        <v>2.3696418750285927E-2</v>
      </c>
      <c r="AL28" s="1">
        <v>4.4228980931509579E-2</v>
      </c>
      <c r="AM28" s="1">
        <v>7.6803983048718785E-2</v>
      </c>
      <c r="AN28" s="1">
        <v>0.1124773688853615</v>
      </c>
      <c r="AO28" s="1">
        <v>0.11551332623831163</v>
      </c>
      <c r="AP28" s="1">
        <v>7.6935520417209732E-2</v>
      </c>
      <c r="AQ28" s="1">
        <v>9.4662553021382684E-2</v>
      </c>
      <c r="AR28" s="1">
        <v>9.07978067243672E-2</v>
      </c>
      <c r="AS28" s="1">
        <v>5.6306898023116954E-2</v>
      </c>
      <c r="AT28" s="1">
        <v>5.237552450747985E-2</v>
      </c>
      <c r="AU28" s="1">
        <v>0.11810407064777606</v>
      </c>
      <c r="AV28" s="1">
        <v>1.9230769230769232E-2</v>
      </c>
      <c r="AW28" s="1">
        <v>1.7681728880157174E-2</v>
      </c>
      <c r="AX28" s="1">
        <v>2.564102564102564E-2</v>
      </c>
      <c r="AY28" s="1">
        <v>3.4013605442176867E-2</v>
      </c>
      <c r="AZ28" s="1">
        <v>4.2154566744730677E-2</v>
      </c>
      <c r="BA28" s="1">
        <v>5.3268765133171921E-2</v>
      </c>
    </row>
    <row r="29" spans="1:56" x14ac:dyDescent="0.25">
      <c r="A29" t="s">
        <v>19</v>
      </c>
      <c r="B29" t="s">
        <v>1</v>
      </c>
      <c r="C29" s="1"/>
      <c r="D29" s="1"/>
      <c r="E29" s="1"/>
      <c r="F29" s="1"/>
      <c r="G29" s="1"/>
      <c r="H29" s="1"/>
      <c r="I29" s="1"/>
      <c r="J29" s="1"/>
      <c r="K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v>0.29857819905213268</v>
      </c>
      <c r="AT29" s="1">
        <v>0.30275229357798161</v>
      </c>
      <c r="AU29" s="1">
        <v>0.38862559241706157</v>
      </c>
      <c r="AV29" s="1">
        <v>0.54545454545454541</v>
      </c>
      <c r="AW29" s="1">
        <v>0.28828828828828829</v>
      </c>
      <c r="AX29" s="1">
        <v>0.2927927927927928</v>
      </c>
      <c r="AY29" s="1">
        <v>0.2927927927927928</v>
      </c>
      <c r="AZ29" s="1">
        <v>0.28378378378378377</v>
      </c>
      <c r="BA29" s="1">
        <v>0.28828828828828829</v>
      </c>
      <c r="BB29" s="4">
        <v>46054</v>
      </c>
      <c r="BC29" t="s">
        <v>20</v>
      </c>
      <c r="BD29" t="s">
        <v>6</v>
      </c>
    </row>
    <row r="30" spans="1:56" x14ac:dyDescent="0.25">
      <c r="B30" t="s">
        <v>2</v>
      </c>
      <c r="C30" s="1" t="s">
        <v>12</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row>
    <row r="31" spans="1:56" x14ac:dyDescent="0.25">
      <c r="B31" t="s">
        <v>3</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v>0.29857819905213268</v>
      </c>
      <c r="AT31" s="1">
        <v>0.30275229357798161</v>
      </c>
      <c r="AU31" s="1">
        <v>0.38862559241706157</v>
      </c>
      <c r="AV31" s="1">
        <v>0.54545454545454541</v>
      </c>
      <c r="AW31" s="1">
        <v>0.28828828828828829</v>
      </c>
      <c r="AX31" s="1">
        <v>0.2927927927927928</v>
      </c>
      <c r="AY31" s="1">
        <v>0.2927927927927928</v>
      </c>
      <c r="AZ31" s="1">
        <v>0.28378378378378377</v>
      </c>
      <c r="BA31" s="1">
        <v>0.28828828828828829</v>
      </c>
    </row>
    <row r="32" spans="1:56" x14ac:dyDescent="0.25">
      <c r="A32" t="s">
        <v>21</v>
      </c>
      <c r="B32" t="s">
        <v>1</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v>0.11899999999999999</v>
      </c>
      <c r="AV32" s="1">
        <v>0.185</v>
      </c>
      <c r="AW32" s="1">
        <v>0.14799999999999999</v>
      </c>
      <c r="AX32" s="1">
        <v>0.125</v>
      </c>
      <c r="AY32" s="1">
        <v>0.123</v>
      </c>
      <c r="AZ32" s="1">
        <v>0.114</v>
      </c>
      <c r="BA32" s="1">
        <v>0.111</v>
      </c>
      <c r="BB32" s="4">
        <v>46023</v>
      </c>
      <c r="BC32" s="5" t="s">
        <v>22</v>
      </c>
      <c r="BD32" t="s">
        <v>6</v>
      </c>
    </row>
    <row r="33" spans="1:56" x14ac:dyDescent="0.25">
      <c r="B33" t="s">
        <v>2</v>
      </c>
      <c r="C33" s="1">
        <v>0.17791063998876444</v>
      </c>
      <c r="D33" s="1">
        <v>0.13104744716506367</v>
      </c>
      <c r="E33" s="1">
        <v>0.1626457078671977</v>
      </c>
      <c r="F33" s="1">
        <v>0.1685928376829619</v>
      </c>
      <c r="G33" s="1">
        <v>0.20994938717779182</v>
      </c>
      <c r="H33" s="1">
        <v>0.21374794669765415</v>
      </c>
      <c r="I33" s="1">
        <v>0.27239621152086341</v>
      </c>
      <c r="J33" s="1">
        <v>0.30262146715813937</v>
      </c>
      <c r="K33" s="1">
        <v>0.27249672920760104</v>
      </c>
      <c r="L33" s="1">
        <v>0.25000288107380308</v>
      </c>
      <c r="M33" s="1">
        <v>0.19451503157297273</v>
      </c>
      <c r="N33" s="1">
        <v>0.14772441038635076</v>
      </c>
      <c r="O33" s="1">
        <v>0.13110160753185882</v>
      </c>
      <c r="P33" s="1">
        <v>0.11467614011246445</v>
      </c>
      <c r="Q33" s="1">
        <v>0.11263265678842499</v>
      </c>
      <c r="R33" s="1">
        <v>0.14193741186489428</v>
      </c>
      <c r="S33" s="1">
        <v>0.14957918044487287</v>
      </c>
      <c r="T33" s="1">
        <v>0.14543837673658794</v>
      </c>
      <c r="U33" s="1">
        <v>0.13409507345584845</v>
      </c>
      <c r="V33" s="1">
        <v>0.15059882278220732</v>
      </c>
      <c r="W33" s="1">
        <v>0.1677114207059982</v>
      </c>
      <c r="X33" s="1">
        <v>0.14268757383353647</v>
      </c>
      <c r="Y33" s="1">
        <v>0.13268267119289939</v>
      </c>
      <c r="Z33" s="1">
        <v>0.10989720774935768</v>
      </c>
      <c r="AA33" s="1">
        <v>0.10629834882329359</v>
      </c>
      <c r="AB33" s="1">
        <v>0.12424468643604164</v>
      </c>
      <c r="AC33" s="1">
        <v>9.5292718259308962E-2</v>
      </c>
      <c r="AD33" s="1">
        <v>0.12347609055205543</v>
      </c>
      <c r="AE33" s="1">
        <v>9.4705898224884386E-2</v>
      </c>
      <c r="AF33" s="1">
        <v>9.5621834386697968E-2</v>
      </c>
      <c r="AG33" s="1">
        <v>8.3886712573938524E-2</v>
      </c>
      <c r="AH33" s="1">
        <v>0.10123803535709588</v>
      </c>
      <c r="AI33" s="1">
        <v>0.10070435999812051</v>
      </c>
      <c r="AJ33" s="1">
        <v>0.10142287193393419</v>
      </c>
      <c r="AK33" s="1">
        <v>8.9066353602821127E-2</v>
      </c>
      <c r="AL33" s="1">
        <v>6.9963254809853659E-2</v>
      </c>
      <c r="AM33" s="1">
        <v>5.5754415515204929E-2</v>
      </c>
      <c r="AN33" s="1">
        <v>6.3308392231756605E-2</v>
      </c>
      <c r="AO33" s="1">
        <v>6.1683252272230919E-2</v>
      </c>
      <c r="AP33" s="1">
        <v>7.0873017558767806E-2</v>
      </c>
      <c r="AQ33" s="1">
        <v>6.7773335997774714E-2</v>
      </c>
      <c r="AR33" s="1">
        <v>7.6152255959962251E-2</v>
      </c>
      <c r="AS33" s="1">
        <v>9.1857350798796811E-2</v>
      </c>
      <c r="AT33" s="1">
        <v>0.12842354263512026</v>
      </c>
      <c r="AU33" s="1">
        <v>0.14775601397986618</v>
      </c>
      <c r="AV33" s="1">
        <v>0.19490671366312232</v>
      </c>
      <c r="AW33" s="1"/>
      <c r="AX33" s="1"/>
      <c r="AY33" s="1"/>
      <c r="AZ33" s="1"/>
      <c r="BA33" s="1"/>
    </row>
    <row r="34" spans="1:56" x14ac:dyDescent="0.25">
      <c r="B34" t="s">
        <v>3</v>
      </c>
      <c r="C34" s="1">
        <v>0.17791063998876444</v>
      </c>
      <c r="D34" s="1">
        <v>0.13104744716506367</v>
      </c>
      <c r="E34" s="1">
        <v>0.1626457078671977</v>
      </c>
      <c r="F34" s="1">
        <v>0.1685928376829619</v>
      </c>
      <c r="G34" s="1">
        <v>0.20994938717779182</v>
      </c>
      <c r="H34" s="1">
        <v>0.21374794669765415</v>
      </c>
      <c r="I34" s="1">
        <v>0.27239621152086341</v>
      </c>
      <c r="J34" s="1">
        <v>0.30262146715813937</v>
      </c>
      <c r="K34" s="1">
        <v>0.27249672920760104</v>
      </c>
      <c r="L34" s="1">
        <v>0.25000288107380308</v>
      </c>
      <c r="M34" s="1">
        <v>0.19451503157297273</v>
      </c>
      <c r="N34" s="1">
        <v>0.14772441038635076</v>
      </c>
      <c r="O34" s="1">
        <v>0.13110160753185882</v>
      </c>
      <c r="P34" s="1">
        <v>0.11467614011246445</v>
      </c>
      <c r="Q34" s="1">
        <v>0.11263265678842499</v>
      </c>
      <c r="R34" s="1">
        <v>0.14193741186489428</v>
      </c>
      <c r="S34" s="1">
        <v>0.14957918044487287</v>
      </c>
      <c r="T34" s="1">
        <v>0.14543837673658794</v>
      </c>
      <c r="U34" s="1">
        <v>0.13409507345584845</v>
      </c>
      <c r="V34" s="1">
        <v>0.15059882278220732</v>
      </c>
      <c r="W34" s="1">
        <v>0.1677114207059982</v>
      </c>
      <c r="X34" s="1">
        <v>0.14268757383353647</v>
      </c>
      <c r="Y34" s="1">
        <v>0.13268267119289939</v>
      </c>
      <c r="Z34" s="1">
        <v>0.10989720774935768</v>
      </c>
      <c r="AA34" s="1">
        <v>0.10629834882329359</v>
      </c>
      <c r="AB34" s="1">
        <v>0.12424468643604164</v>
      </c>
      <c r="AC34" s="1">
        <v>9.5292718259308962E-2</v>
      </c>
      <c r="AD34" s="1">
        <v>0.12347609055205543</v>
      </c>
      <c r="AE34" s="1">
        <v>9.4705898224884386E-2</v>
      </c>
      <c r="AF34" s="1">
        <v>9.5621834386697968E-2</v>
      </c>
      <c r="AG34" s="1">
        <v>8.3886712573938524E-2</v>
      </c>
      <c r="AH34" s="1">
        <v>0.10123803535709588</v>
      </c>
      <c r="AI34" s="1">
        <v>0.10070435999812051</v>
      </c>
      <c r="AJ34" s="1">
        <v>0.10142287193393419</v>
      </c>
      <c r="AK34" s="1">
        <v>8.9066353602821127E-2</v>
      </c>
      <c r="AL34" s="1">
        <v>6.9963254809853659E-2</v>
      </c>
      <c r="AM34" s="1">
        <v>5.5754415515204929E-2</v>
      </c>
      <c r="AN34" s="1">
        <v>6.3308392231756605E-2</v>
      </c>
      <c r="AO34" s="1">
        <v>6.1683252272230919E-2</v>
      </c>
      <c r="AP34" s="1">
        <v>7.0873017558767806E-2</v>
      </c>
      <c r="AQ34" s="1">
        <v>6.7773335997774714E-2</v>
      </c>
      <c r="AR34" s="1">
        <v>7.6152255959962251E-2</v>
      </c>
      <c r="AS34" s="1">
        <v>9.1857350798796811E-2</v>
      </c>
      <c r="AT34" s="1">
        <v>0.12842354263512026</v>
      </c>
      <c r="AU34" s="1">
        <v>0.14775601397986618</v>
      </c>
      <c r="AV34" s="1">
        <v>0.185</v>
      </c>
      <c r="AW34" s="1">
        <v>0.14799999999999999</v>
      </c>
      <c r="AX34" s="1">
        <v>0.125</v>
      </c>
      <c r="AY34" s="1">
        <v>0.123</v>
      </c>
      <c r="AZ34" s="1">
        <v>0.114</v>
      </c>
      <c r="BA34" s="1">
        <v>0.111</v>
      </c>
    </row>
    <row r="35" spans="1:56" x14ac:dyDescent="0.25">
      <c r="A35" t="s">
        <v>23</v>
      </c>
      <c r="B35" t="s">
        <v>1</v>
      </c>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v>0.14285714285714285</v>
      </c>
      <c r="AU35" s="1">
        <v>0.15972222222222221</v>
      </c>
      <c r="AV35" s="1">
        <v>0.19330855018587362</v>
      </c>
      <c r="AW35" s="1">
        <v>0.17712177121771217</v>
      </c>
      <c r="AX35" s="1">
        <v>0.17712177121771217</v>
      </c>
      <c r="AY35" s="1">
        <v>0.16974169741697415</v>
      </c>
      <c r="AZ35" s="1">
        <v>0.16236162361623616</v>
      </c>
      <c r="BA35" s="1">
        <v>0.11808118081180811</v>
      </c>
      <c r="BB35" s="4">
        <v>45809</v>
      </c>
      <c r="BC35" t="s">
        <v>24</v>
      </c>
      <c r="BD35" t="s">
        <v>6</v>
      </c>
    </row>
    <row r="36" spans="1:56" x14ac:dyDescent="0.25">
      <c r="B36" t="s">
        <v>2</v>
      </c>
      <c r="C36" s="1" t="s">
        <v>12</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row>
    <row r="37" spans="1:56" x14ac:dyDescent="0.25">
      <c r="B37" t="s">
        <v>3</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v>0.14285714285714285</v>
      </c>
      <c r="AU37" s="1">
        <v>0.15972222222222221</v>
      </c>
      <c r="AV37" s="1">
        <v>0.19330855018587362</v>
      </c>
      <c r="AW37" s="1">
        <v>0.17712177121771217</v>
      </c>
      <c r="AX37" s="1">
        <v>0.17712177121771217</v>
      </c>
      <c r="AY37" s="1">
        <v>0.16974169741697415</v>
      </c>
      <c r="AZ37" s="1">
        <v>0.16236162361623616</v>
      </c>
      <c r="BA37" s="1">
        <v>0.11808118081180811</v>
      </c>
    </row>
    <row r="38" spans="1:56" x14ac:dyDescent="0.25">
      <c r="A38" t="s">
        <v>25</v>
      </c>
      <c r="B38" t="s">
        <v>1</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v>0.15546218487394958</v>
      </c>
      <c r="AV38" s="1">
        <v>0.14345991561181434</v>
      </c>
      <c r="AW38" s="1">
        <v>0.14345991561181434</v>
      </c>
      <c r="AX38" s="1">
        <v>0.14345991561181434</v>
      </c>
      <c r="AY38" s="1">
        <v>0.14345991561181434</v>
      </c>
      <c r="AZ38" s="1">
        <v>0.14345991561181434</v>
      </c>
      <c r="BA38" s="1">
        <v>0.13502109704641352</v>
      </c>
      <c r="BC38" t="s">
        <v>26</v>
      </c>
      <c r="BD38" t="s">
        <v>6</v>
      </c>
    </row>
    <row r="39" spans="1:56" x14ac:dyDescent="0.25">
      <c r="B39" t="s">
        <v>2</v>
      </c>
      <c r="C39" s="1">
        <v>3.5620293546821932E-2</v>
      </c>
      <c r="D39" s="1">
        <v>7.6592156862745106E-2</v>
      </c>
      <c r="E39" s="1">
        <v>0.13309287348272644</v>
      </c>
      <c r="F39" s="1">
        <v>0.15411479637007525</v>
      </c>
      <c r="G39" s="1">
        <v>0.13466627579365079</v>
      </c>
      <c r="H39" s="1">
        <v>0.32742145883293367</v>
      </c>
      <c r="I39" s="1">
        <v>0.27859204378219277</v>
      </c>
      <c r="J39" s="1">
        <v>0.2308046249215317</v>
      </c>
      <c r="K39" s="1">
        <v>0.21208097953216379</v>
      </c>
      <c r="L39" s="1">
        <v>0.19540730405716922</v>
      </c>
      <c r="M39" s="1">
        <v>0.18176213487710746</v>
      </c>
      <c r="N39" s="1">
        <v>0.14822735064209941</v>
      </c>
      <c r="O39" s="1">
        <v>0.1255367456896552</v>
      </c>
      <c r="P39" s="1">
        <v>0.12765762041962175</v>
      </c>
      <c r="Q39" s="1">
        <v>0.17201631548647092</v>
      </c>
      <c r="R39" s="1">
        <v>0.2391620879120879</v>
      </c>
      <c r="S39" s="1">
        <v>0.24917766307537179</v>
      </c>
      <c r="T39" s="1">
        <v>0.22009176886540674</v>
      </c>
      <c r="U39" s="1">
        <v>0.23707341191697756</v>
      </c>
      <c r="V39" s="1">
        <v>0.25817809250585483</v>
      </c>
      <c r="W39" s="1">
        <v>0.39363416759972453</v>
      </c>
      <c r="X39" s="1">
        <v>0.43366037794117057</v>
      </c>
      <c r="Y39" s="1">
        <v>0.79225904286810411</v>
      </c>
      <c r="Z39" s="1">
        <v>0.71746436914958656</v>
      </c>
      <c r="AA39" s="1">
        <v>1.3616009241936691</v>
      </c>
      <c r="AB39" s="1">
        <v>0.87830517419273113</v>
      </c>
      <c r="AC39" s="1">
        <v>0.4601042327107262</v>
      </c>
      <c r="AD39" s="1">
        <v>1.7422615543408748</v>
      </c>
      <c r="AE39" s="1">
        <v>0.25295553947314442</v>
      </c>
      <c r="AF39" s="1">
        <v>0.2749064743403945</v>
      </c>
      <c r="AG39" s="1">
        <v>0.25791441191210907</v>
      </c>
      <c r="AH39" s="1">
        <v>0.2159372219851084</v>
      </c>
      <c r="AI39" s="1">
        <v>0.23060120522692037</v>
      </c>
      <c r="AJ39" s="1">
        <v>0.24940517535021714</v>
      </c>
      <c r="AK39" s="1">
        <v>0.15238659826575887</v>
      </c>
      <c r="AL39" s="1">
        <v>0.15397254604028507</v>
      </c>
      <c r="AM39" s="1">
        <v>0.1633625822434282</v>
      </c>
      <c r="AN39" s="1">
        <v>0.15691243394819429</v>
      </c>
      <c r="AO39" s="1">
        <v>0.14645798485211256</v>
      </c>
      <c r="AP39" s="1">
        <v>0.16016527871635017</v>
      </c>
      <c r="AQ39" s="1">
        <v>0.15005309441330822</v>
      </c>
      <c r="AR39" s="1">
        <v>1.1250820305865807</v>
      </c>
      <c r="AS39" s="1">
        <v>0.11386454703169041</v>
      </c>
      <c r="AT39" s="1">
        <v>0.15282591351078623</v>
      </c>
      <c r="AU39" s="1">
        <v>0.15713520423884525</v>
      </c>
      <c r="AV39" s="1">
        <v>0.15465840104281536</v>
      </c>
      <c r="AW39" s="1"/>
      <c r="AX39" s="1"/>
      <c r="AY39" s="1"/>
      <c r="AZ39" s="1"/>
      <c r="BA39" s="1"/>
    </row>
    <row r="40" spans="1:56" x14ac:dyDescent="0.25">
      <c r="B40" t="s">
        <v>3</v>
      </c>
      <c r="C40" s="1">
        <v>3.5620293546821932E-2</v>
      </c>
      <c r="D40" s="1">
        <v>7.6592156862745106E-2</v>
      </c>
      <c r="E40" s="1">
        <v>0.13309287348272644</v>
      </c>
      <c r="F40" s="1">
        <v>0.15411479637007525</v>
      </c>
      <c r="G40" s="1">
        <v>0.13466627579365079</v>
      </c>
      <c r="H40" s="1">
        <v>0.32742145883293367</v>
      </c>
      <c r="I40" s="1">
        <v>0.27859204378219277</v>
      </c>
      <c r="J40" s="1">
        <v>0.2308046249215317</v>
      </c>
      <c r="K40" s="1">
        <v>0.21208097953216379</v>
      </c>
      <c r="L40" s="1">
        <v>0.19540730405716922</v>
      </c>
      <c r="M40" s="1">
        <v>0.18176213487710746</v>
      </c>
      <c r="N40" s="1">
        <v>0.14822735064209941</v>
      </c>
      <c r="O40" s="1">
        <v>0.1255367456896552</v>
      </c>
      <c r="P40" s="1">
        <v>0.12765762041962175</v>
      </c>
      <c r="Q40" s="1">
        <v>0.17201631548647092</v>
      </c>
      <c r="R40" s="1">
        <v>0.2391620879120879</v>
      </c>
      <c r="S40" s="1">
        <v>0.24917766307537179</v>
      </c>
      <c r="T40" s="1">
        <v>0.22009176886540674</v>
      </c>
      <c r="U40" s="1">
        <v>0.23707341191697756</v>
      </c>
      <c r="V40" s="1">
        <v>0.25817809250585483</v>
      </c>
      <c r="W40" s="1">
        <v>0.39363416759972453</v>
      </c>
      <c r="X40" s="1">
        <v>0.43366037794117057</v>
      </c>
      <c r="Y40" s="1">
        <v>0.79225904286810411</v>
      </c>
      <c r="Z40" s="1">
        <v>0.71746436914958656</v>
      </c>
      <c r="AA40" s="1">
        <v>0.71199999999999997</v>
      </c>
      <c r="AB40" s="1">
        <v>0.87830517419273113</v>
      </c>
      <c r="AC40" s="1">
        <v>0.4601042327107262</v>
      </c>
      <c r="AD40" s="1">
        <v>0.46700000000000003</v>
      </c>
      <c r="AE40" s="1">
        <v>0.25295553947314442</v>
      </c>
      <c r="AF40" s="1">
        <v>0.2749064743403945</v>
      </c>
      <c r="AG40" s="1">
        <v>0.25791441191210907</v>
      </c>
      <c r="AH40" s="1">
        <v>0.2159372219851084</v>
      </c>
      <c r="AI40" s="1">
        <v>0.23060120522692037</v>
      </c>
      <c r="AJ40" s="1">
        <v>0.24940517535021714</v>
      </c>
      <c r="AK40" s="1">
        <v>0.15238659826575887</v>
      </c>
      <c r="AL40" s="1">
        <v>0.15397254604028507</v>
      </c>
      <c r="AM40" s="1">
        <v>0.1633625822434282</v>
      </c>
      <c r="AN40" s="1">
        <v>0.15691243394819429</v>
      </c>
      <c r="AO40" s="1">
        <v>0.14645798485211256</v>
      </c>
      <c r="AP40" s="1">
        <v>0.16016527871635017</v>
      </c>
      <c r="AQ40" s="1">
        <v>0.15005309441330822</v>
      </c>
      <c r="AR40" s="1">
        <v>0.14399999999999999</v>
      </c>
      <c r="AS40" s="1">
        <v>0.11386454703169041</v>
      </c>
      <c r="AT40" s="1">
        <v>0.15282591351078623</v>
      </c>
      <c r="AU40" s="1">
        <v>0.15713520423884525</v>
      </c>
      <c r="AV40" s="1">
        <v>0.14345991561181434</v>
      </c>
      <c r="AW40" s="1">
        <v>0.14345991561181434</v>
      </c>
      <c r="AX40" s="1">
        <v>0.14345991561181434</v>
      </c>
      <c r="AY40" s="1">
        <v>0.14345991561181434</v>
      </c>
      <c r="AZ40" s="1">
        <v>0.14345991561181434</v>
      </c>
      <c r="BA40" s="1">
        <v>0.13502109704641352</v>
      </c>
      <c r="BD40" t="s">
        <v>27</v>
      </c>
    </row>
    <row r="41" spans="1:56" x14ac:dyDescent="0.25">
      <c r="A41" t="s">
        <v>28</v>
      </c>
      <c r="B41" t="s">
        <v>1</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v>0.115</v>
      </c>
      <c r="AV41" s="1">
        <v>0.30599999999999999</v>
      </c>
      <c r="AW41" s="1">
        <v>0.21199999999999999</v>
      </c>
      <c r="AX41" s="1">
        <v>0.216</v>
      </c>
      <c r="AY41" s="1">
        <v>0.20200000000000001</v>
      </c>
      <c r="AZ41" s="1">
        <v>0.186</v>
      </c>
      <c r="BA41" s="1">
        <v>0.193</v>
      </c>
      <c r="BB41" s="4">
        <v>46113</v>
      </c>
      <c r="BC41" t="s">
        <v>280</v>
      </c>
      <c r="BD41" t="s">
        <v>6</v>
      </c>
    </row>
    <row r="42" spans="1:56" x14ac:dyDescent="0.25">
      <c r="B42" t="s">
        <v>2</v>
      </c>
      <c r="C42" s="1">
        <v>2.5442507964089197E-2</v>
      </c>
      <c r="D42" s="1">
        <v>4.3274687219010927E-2</v>
      </c>
      <c r="E42" s="1">
        <v>6.3209392996108948E-2</v>
      </c>
      <c r="F42" s="1">
        <v>0.12613988327228329</v>
      </c>
      <c r="G42" s="1">
        <v>0.18552306730769233</v>
      </c>
      <c r="H42" s="1">
        <v>0.17885614683544301</v>
      </c>
      <c r="I42" s="1">
        <v>0.17918030091683038</v>
      </c>
      <c r="J42" s="1">
        <v>8.8918932784636487E-2</v>
      </c>
      <c r="K42" s="1">
        <v>5.4808997648902825E-2</v>
      </c>
      <c r="L42" s="1">
        <v>4.9679067258313982E-2</v>
      </c>
      <c r="M42" s="1">
        <v>7.7929601205200622E-2</v>
      </c>
      <c r="N42" s="1">
        <v>6.6408619828249221E-2</v>
      </c>
      <c r="O42" s="1">
        <v>5.0059070029942199E-2</v>
      </c>
      <c r="P42" s="1">
        <v>5.9660974138842603E-2</v>
      </c>
      <c r="Q42" s="1">
        <v>0.10503834956904763</v>
      </c>
      <c r="R42" s="1">
        <v>8.7835102146557278E-2</v>
      </c>
      <c r="S42" s="1">
        <v>7.2170883273102948E-2</v>
      </c>
      <c r="T42" s="1">
        <v>8.496831094460984E-2</v>
      </c>
      <c r="U42" s="1">
        <v>9.2771546001830782E-2</v>
      </c>
      <c r="V42" s="1">
        <v>0.13911615629339769</v>
      </c>
      <c r="W42" s="1">
        <v>0.17021974020858766</v>
      </c>
      <c r="X42" s="1">
        <v>0.10093945155408449</v>
      </c>
      <c r="Y42" s="1">
        <v>0.10814266187888694</v>
      </c>
      <c r="Z42" s="1">
        <v>7.2381841257692453E-2</v>
      </c>
      <c r="AA42" s="1">
        <v>5.0981450827581848E-2</v>
      </c>
      <c r="AB42" s="1">
        <v>5.6519973148570213E-2</v>
      </c>
      <c r="AC42" s="1">
        <v>4.4702719306134023E-2</v>
      </c>
      <c r="AD42" s="1">
        <v>2.2730161047364857E-2</v>
      </c>
      <c r="AE42" s="1">
        <v>1.8795895689355649E-2</v>
      </c>
      <c r="AF42" s="1">
        <v>3.0547576515485227E-2</v>
      </c>
      <c r="AG42" s="1">
        <v>2.9643270049979728E-2</v>
      </c>
      <c r="AH42" s="1">
        <v>2.9358009989297249E-2</v>
      </c>
      <c r="AI42" s="1">
        <v>3.6341135248379099E-2</v>
      </c>
      <c r="AJ42" s="1">
        <v>4.8499557045571136E-2</v>
      </c>
      <c r="AK42" s="1">
        <v>4.7113871013042881E-2</v>
      </c>
      <c r="AL42" s="1">
        <v>5.4206027188584922E-2</v>
      </c>
      <c r="AM42" s="1">
        <v>7.4630855356575071E-2</v>
      </c>
      <c r="AN42" s="1">
        <v>5.9945807698408266E-2</v>
      </c>
      <c r="AO42" s="1">
        <v>0.11918806369722673</v>
      </c>
      <c r="AP42" s="1">
        <v>0.10442695373190593</v>
      </c>
      <c r="AQ42" s="1">
        <v>0.10459726698491284</v>
      </c>
      <c r="AR42" s="1">
        <v>0.29692733353007145</v>
      </c>
      <c r="AS42" s="1">
        <v>0.18855093283217009</v>
      </c>
      <c r="AT42" s="1">
        <v>0.26962889182900746</v>
      </c>
      <c r="AU42" s="1">
        <v>0.32927772338271377</v>
      </c>
      <c r="AV42" s="1">
        <v>0.28548467982834613</v>
      </c>
      <c r="AW42" s="1"/>
      <c r="AX42" s="1"/>
      <c r="AY42" s="1"/>
      <c r="AZ42" s="1"/>
      <c r="BA42" s="1"/>
    </row>
    <row r="43" spans="1:56" x14ac:dyDescent="0.25">
      <c r="B43" t="s">
        <v>3</v>
      </c>
      <c r="C43" s="1">
        <v>2.5442507964089197E-2</v>
      </c>
      <c r="D43" s="1">
        <v>4.3274687219010927E-2</v>
      </c>
      <c r="E43" s="1">
        <v>6.3209392996108948E-2</v>
      </c>
      <c r="F43" s="1">
        <v>0.12613988327228329</v>
      </c>
      <c r="G43" s="1">
        <v>0.18552306730769233</v>
      </c>
      <c r="H43" s="1">
        <v>0.17885614683544301</v>
      </c>
      <c r="I43" s="1">
        <v>0.17918030091683038</v>
      </c>
      <c r="J43" s="1">
        <v>8.8918932784636487E-2</v>
      </c>
      <c r="K43" s="1">
        <v>5.4808997648902825E-2</v>
      </c>
      <c r="L43" s="1">
        <v>4.9679067258313982E-2</v>
      </c>
      <c r="M43" s="1">
        <v>7.7929601205200622E-2</v>
      </c>
      <c r="N43" s="1">
        <v>6.6408619828249221E-2</v>
      </c>
      <c r="O43" s="1">
        <v>5.0059070029942199E-2</v>
      </c>
      <c r="P43" s="1">
        <v>5.9660974138842603E-2</v>
      </c>
      <c r="Q43" s="1">
        <v>0.10503834956904763</v>
      </c>
      <c r="R43" s="1">
        <v>8.7835102146557278E-2</v>
      </c>
      <c r="S43" s="1">
        <v>7.2170883273102948E-2</v>
      </c>
      <c r="T43" s="1">
        <v>8.496831094460984E-2</v>
      </c>
      <c r="U43" s="1">
        <v>9.2771546001830782E-2</v>
      </c>
      <c r="V43" s="1">
        <v>0.13911615629339769</v>
      </c>
      <c r="W43" s="1">
        <v>0.17021974020858766</v>
      </c>
      <c r="X43" s="1">
        <v>0.10093945155408449</v>
      </c>
      <c r="Y43" s="1">
        <v>0.10814266187888694</v>
      </c>
      <c r="Z43" s="1">
        <v>7.2381841257692453E-2</v>
      </c>
      <c r="AA43" s="1">
        <v>5.0981450827581848E-2</v>
      </c>
      <c r="AB43" s="1">
        <v>5.6519973148570213E-2</v>
      </c>
      <c r="AC43" s="1">
        <v>4.4702719306134023E-2</v>
      </c>
      <c r="AD43" s="1">
        <v>2.2730161047364857E-2</v>
      </c>
      <c r="AE43" s="1">
        <v>1.8795895689355649E-2</v>
      </c>
      <c r="AF43" s="1">
        <v>3.0547576515485227E-2</v>
      </c>
      <c r="AG43" s="1">
        <v>2.9643270049979728E-2</v>
      </c>
      <c r="AH43" s="1">
        <v>2.9358009989297249E-2</v>
      </c>
      <c r="AI43" s="1">
        <v>3.6341135248379099E-2</v>
      </c>
      <c r="AJ43" s="1">
        <v>4.8499557045571136E-2</v>
      </c>
      <c r="AK43" s="1">
        <v>4.7113871013042881E-2</v>
      </c>
      <c r="AL43" s="1">
        <v>5.4206027188584922E-2</v>
      </c>
      <c r="AM43" s="1">
        <v>7.4630855356575071E-2</v>
      </c>
      <c r="AN43" s="1">
        <v>5.9945807698408266E-2</v>
      </c>
      <c r="AO43" s="1">
        <v>0.11918806369722673</v>
      </c>
      <c r="AP43" s="1">
        <v>0.10442695373190593</v>
      </c>
      <c r="AQ43" s="1">
        <v>0.10459726698491284</v>
      </c>
      <c r="AR43" s="1">
        <v>0.29692733353007145</v>
      </c>
      <c r="AS43" s="1">
        <v>0.18855093283217009</v>
      </c>
      <c r="AT43" s="1">
        <v>0.26962889182900746</v>
      </c>
      <c r="AU43" s="1">
        <v>0.32927772338271377</v>
      </c>
      <c r="AV43" s="1">
        <v>0.30599999999999999</v>
      </c>
      <c r="AW43" s="1">
        <v>0.21199999999999999</v>
      </c>
      <c r="AX43" s="1">
        <v>0.216</v>
      </c>
      <c r="AY43" s="1">
        <v>0.20200000000000001</v>
      </c>
      <c r="AZ43" s="1">
        <v>0.186</v>
      </c>
      <c r="BA43" s="1">
        <v>0.193</v>
      </c>
    </row>
    <row r="44" spans="1:56" x14ac:dyDescent="0.25">
      <c r="A44" t="s">
        <v>30</v>
      </c>
      <c r="B44" t="s">
        <v>1</v>
      </c>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v>0.18099999999999999</v>
      </c>
      <c r="AV44" s="1">
        <v>0.193</v>
      </c>
      <c r="AW44" s="1">
        <v>0.55800000000000005</v>
      </c>
      <c r="AX44" s="1">
        <v>0.36499999999999999</v>
      </c>
      <c r="AY44" s="1">
        <v>0.29499999999999998</v>
      </c>
      <c r="AZ44" s="1">
        <v>0.39</v>
      </c>
      <c r="BA44" s="1">
        <v>0.39</v>
      </c>
      <c r="BC44" t="s">
        <v>29</v>
      </c>
      <c r="BD44" t="s">
        <v>6</v>
      </c>
    </row>
    <row r="45" spans="1:56" x14ac:dyDescent="0.25">
      <c r="B45" t="s">
        <v>2</v>
      </c>
      <c r="C45" s="1"/>
      <c r="D45" s="1">
        <v>3.5537318778047554E-5</v>
      </c>
      <c r="E45" s="1">
        <v>6.3057712806456522E-5</v>
      </c>
      <c r="F45" s="1">
        <v>9.6012634848449487E-5</v>
      </c>
      <c r="G45" s="1">
        <v>4.7164489618481794E-4</v>
      </c>
      <c r="H45" s="1">
        <v>3.6381942081404147E-4</v>
      </c>
      <c r="I45" s="1">
        <v>1.7189180597014758E-3</v>
      </c>
      <c r="J45" s="1">
        <v>4.6183678717248711E-3</v>
      </c>
      <c r="K45" s="1">
        <v>1.0296698195573398E-2</v>
      </c>
      <c r="L45" s="1">
        <v>6.3810608369899172E-2</v>
      </c>
      <c r="M45" s="1">
        <v>5.9417449259931268E-2</v>
      </c>
      <c r="N45" s="1">
        <v>9.3049906849030486E-2</v>
      </c>
      <c r="O45" s="1">
        <v>7.6160496494141278E-2</v>
      </c>
      <c r="P45" s="1">
        <v>6.7674637737012475E-2</v>
      </c>
      <c r="Q45" s="1">
        <v>7.5832977240909261E-2</v>
      </c>
      <c r="R45" s="1">
        <v>8.4363433253294096E-2</v>
      </c>
      <c r="S45" s="1">
        <v>5.2773485380663267E-2</v>
      </c>
      <c r="T45" s="1">
        <v>5.4636328001387027E-2</v>
      </c>
      <c r="U45" s="1">
        <v>7.119429446038171E-2</v>
      </c>
      <c r="V45" s="1">
        <v>4.4509834811291386E-2</v>
      </c>
      <c r="W45" s="1">
        <v>3.826206958327541E-2</v>
      </c>
      <c r="X45" s="1">
        <v>3.5608666193724561E-2</v>
      </c>
      <c r="Y45" s="1">
        <v>3.6484552521063363E-2</v>
      </c>
      <c r="Z45" s="1">
        <v>4.8209804076879387E-2</v>
      </c>
      <c r="AA45" s="1">
        <v>5.2738910473635159E-2</v>
      </c>
      <c r="AB45" s="1">
        <v>2.8611728972234001E-2</v>
      </c>
      <c r="AC45" s="1">
        <v>3.3074900068806652E-2</v>
      </c>
      <c r="AD45" s="1">
        <v>8.5534444611202326E-2</v>
      </c>
      <c r="AE45" s="1">
        <v>0.17898901403682116</v>
      </c>
      <c r="AF45" s="1">
        <v>0.15405782386103689</v>
      </c>
      <c r="AG45" s="1">
        <v>0.13152711484115925</v>
      </c>
      <c r="AH45" s="1">
        <v>0.13724632292127267</v>
      </c>
      <c r="AI45" s="1">
        <v>0.20886006995810374</v>
      </c>
      <c r="AJ45" s="1">
        <v>0.14146307006066972</v>
      </c>
      <c r="AK45" s="1">
        <v>0.14121162380760069</v>
      </c>
      <c r="AL45" s="1">
        <v>0.22924627958701216</v>
      </c>
      <c r="AM45" s="1">
        <v>0.12992943203669088</v>
      </c>
      <c r="AN45" s="1">
        <v>0.12773737938492893</v>
      </c>
      <c r="AO45" s="1">
        <v>0.11416756930544988</v>
      </c>
      <c r="AP45" s="1">
        <v>0.10221845490678479</v>
      </c>
      <c r="AQ45" s="1">
        <v>7.9998607989482176E-2</v>
      </c>
      <c r="AR45" s="1">
        <v>0.16031211449488542</v>
      </c>
      <c r="AS45" s="1">
        <v>0.17996396782244298</v>
      </c>
      <c r="AT45" s="1">
        <v>0.19698336245425516</v>
      </c>
      <c r="AU45" s="1">
        <v>0.19053300232169557</v>
      </c>
      <c r="AV45" s="1">
        <v>0.40270359912601161</v>
      </c>
      <c r="AW45" s="1"/>
      <c r="AX45" s="1"/>
      <c r="AY45" s="1"/>
      <c r="AZ45" s="1"/>
      <c r="BA45" s="1"/>
    </row>
    <row r="46" spans="1:56" x14ac:dyDescent="0.25">
      <c r="B46" t="s">
        <v>3</v>
      </c>
      <c r="C46" s="1"/>
      <c r="D46" s="1">
        <v>3.5537318778047554E-5</v>
      </c>
      <c r="E46" s="1">
        <v>6.3057712806456522E-5</v>
      </c>
      <c r="F46" s="1">
        <v>9.6012634848449487E-5</v>
      </c>
      <c r="G46" s="1">
        <v>4.7164489618481794E-4</v>
      </c>
      <c r="H46" s="1">
        <v>3.6381942081404147E-4</v>
      </c>
      <c r="I46" s="1">
        <v>1.7189180597014758E-3</v>
      </c>
      <c r="J46" s="1">
        <v>4.6183678717248711E-3</v>
      </c>
      <c r="K46" s="1">
        <v>1.0296698195573398E-2</v>
      </c>
      <c r="L46" s="1">
        <v>6.3810608369899172E-2</v>
      </c>
      <c r="M46" s="1">
        <v>5.9417449259931268E-2</v>
      </c>
      <c r="N46" s="1">
        <v>9.3049906849030486E-2</v>
      </c>
      <c r="O46" s="1">
        <v>7.6160496494141278E-2</v>
      </c>
      <c r="P46" s="1">
        <v>6.7674637737012475E-2</v>
      </c>
      <c r="Q46" s="1">
        <v>7.5832977240909261E-2</v>
      </c>
      <c r="R46" s="1">
        <v>8.4363433253294096E-2</v>
      </c>
      <c r="S46" s="1">
        <v>5.2773485380663267E-2</v>
      </c>
      <c r="T46" s="1">
        <v>5.4636328001387027E-2</v>
      </c>
      <c r="U46" s="1">
        <v>7.119429446038171E-2</v>
      </c>
      <c r="V46" s="1">
        <v>4.4509834811291386E-2</v>
      </c>
      <c r="W46" s="1">
        <v>3.826206958327541E-2</v>
      </c>
      <c r="X46" s="1">
        <v>3.5608666193724561E-2</v>
      </c>
      <c r="Y46" s="1">
        <v>3.6484552521063363E-2</v>
      </c>
      <c r="Z46" s="1">
        <v>4.8209804076879387E-2</v>
      </c>
      <c r="AA46" s="1">
        <v>5.2738910473635159E-2</v>
      </c>
      <c r="AB46" s="1">
        <v>2.8611728972234001E-2</v>
      </c>
      <c r="AC46" s="1">
        <v>3.3074900068806652E-2</v>
      </c>
      <c r="AD46" s="1">
        <v>8.5534444611202326E-2</v>
      </c>
      <c r="AE46" s="1">
        <v>0.17898901403682116</v>
      </c>
      <c r="AF46" s="1">
        <v>0.15405782386103689</v>
      </c>
      <c r="AG46" s="1">
        <v>0.13152711484115925</v>
      </c>
      <c r="AH46" s="1">
        <v>0.13724632292127267</v>
      </c>
      <c r="AI46" s="1">
        <v>0.20886006995810374</v>
      </c>
      <c r="AJ46" s="1">
        <v>0.14146307006066972</v>
      </c>
      <c r="AK46" s="1">
        <v>0.14121162380760069</v>
      </c>
      <c r="AL46" s="1">
        <v>0.22924627958701216</v>
      </c>
      <c r="AM46" s="1">
        <v>0.12992943203669088</v>
      </c>
      <c r="AN46" s="1">
        <v>0.12773737938492893</v>
      </c>
      <c r="AO46" s="1">
        <v>0.11416756930544988</v>
      </c>
      <c r="AP46" s="1">
        <v>0.10221845490678479</v>
      </c>
      <c r="AQ46" s="1">
        <v>7.9998607989482176E-2</v>
      </c>
      <c r="AR46" s="1">
        <v>0.16031211449488542</v>
      </c>
      <c r="AS46" s="1">
        <v>0.17996396782244298</v>
      </c>
      <c r="AT46" s="1">
        <v>0.19698336245425516</v>
      </c>
      <c r="AU46" s="1">
        <v>0.19053300232169557</v>
      </c>
      <c r="AV46" s="1">
        <v>0.193</v>
      </c>
      <c r="AW46" s="1">
        <v>0.55800000000000005</v>
      </c>
      <c r="AX46" s="1">
        <v>0.36499999999999999</v>
      </c>
      <c r="AY46" s="1">
        <v>0.29499999999999998</v>
      </c>
      <c r="AZ46" s="1">
        <v>0.39</v>
      </c>
      <c r="BA46" s="1">
        <v>0.39</v>
      </c>
    </row>
    <row r="47" spans="1:56" x14ac:dyDescent="0.25">
      <c r="A47" t="s">
        <v>31</v>
      </c>
      <c r="B47" t="s">
        <v>1</v>
      </c>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v>0.1091549295774648</v>
      </c>
      <c r="AV47" s="1">
        <v>0.1129032258064516</v>
      </c>
      <c r="AW47" s="1">
        <v>0.11570247933884296</v>
      </c>
      <c r="AX47" s="1">
        <v>9.6638655462184864E-2</v>
      </c>
      <c r="AY47" s="1">
        <v>9.7046413502109699E-2</v>
      </c>
      <c r="AZ47" s="1">
        <v>6.3559322033898302E-2</v>
      </c>
      <c r="BA47" s="1">
        <v>5.5319148936170216E-2</v>
      </c>
      <c r="BC47" t="s">
        <v>32</v>
      </c>
      <c r="BD47" t="s">
        <v>6</v>
      </c>
    </row>
    <row r="48" spans="1:56" x14ac:dyDescent="0.25">
      <c r="B48" t="s">
        <v>2</v>
      </c>
      <c r="C48" s="1">
        <v>0.43687381648604651</v>
      </c>
      <c r="D48" s="1">
        <v>0.23105106005492629</v>
      </c>
      <c r="E48" s="1">
        <v>0.89151536089240679</v>
      </c>
      <c r="F48" s="1">
        <v>0.71054850899765631</v>
      </c>
      <c r="G48" s="1">
        <v>2.5051690946746819</v>
      </c>
      <c r="H48" s="1">
        <v>0.58106557286039917</v>
      </c>
      <c r="I48" s="1">
        <v>0.26440660877940353</v>
      </c>
      <c r="J48" s="1">
        <v>0.29513196017662063</v>
      </c>
      <c r="K48" s="1">
        <v>0.45086762646694045</v>
      </c>
      <c r="L48" s="1">
        <v>0.31177938421736967</v>
      </c>
      <c r="M48" s="1">
        <v>0.38027170288654877</v>
      </c>
      <c r="N48" s="1">
        <v>0.26274344497938457</v>
      </c>
      <c r="O48" s="1">
        <v>0.23109457570722267</v>
      </c>
      <c r="P48" s="1">
        <v>0.25818001684030562</v>
      </c>
      <c r="Q48" s="1">
        <v>0.21744577091887315</v>
      </c>
      <c r="R48" s="1">
        <v>0.20221163338865461</v>
      </c>
      <c r="S48" s="1">
        <v>0.19264473144563615</v>
      </c>
      <c r="T48" s="1">
        <v>0.18160211899068213</v>
      </c>
      <c r="U48" s="1">
        <v>0.18227789301571889</v>
      </c>
      <c r="V48" s="1">
        <v>0.1290190802136966</v>
      </c>
      <c r="W48" s="1">
        <v>0.13662680470429078</v>
      </c>
      <c r="X48" s="1">
        <v>0.13134842635787591</v>
      </c>
      <c r="Y48" s="1">
        <v>0.12311858341969018</v>
      </c>
      <c r="Z48" s="1">
        <v>0.14786177739687709</v>
      </c>
      <c r="AA48" s="1">
        <v>0.12229410458928118</v>
      </c>
      <c r="AB48" s="1">
        <v>0.11224417706194799</v>
      </c>
      <c r="AC48" s="1">
        <v>8.0063072571509311E-2</v>
      </c>
      <c r="AD48" s="1">
        <v>6.960830946306866E-2</v>
      </c>
      <c r="AE48" s="1">
        <v>7.2830583522972614E-2</v>
      </c>
      <c r="AF48" s="1">
        <v>4.2969868203796453E-2</v>
      </c>
      <c r="AG48" s="1">
        <v>4.5995356622658329E-2</v>
      </c>
      <c r="AH48" s="1">
        <v>2.6503337688115233E-2</v>
      </c>
      <c r="AI48" s="1">
        <v>4.2985252547816703E-2</v>
      </c>
      <c r="AJ48" s="1">
        <v>2.5615433634566333E-2</v>
      </c>
      <c r="AK48" s="1">
        <v>2.9498412131068297E-2</v>
      </c>
      <c r="AL48" s="1">
        <v>4.2158357361405503E-2</v>
      </c>
      <c r="AM48" s="1">
        <v>4.1546066107233465E-2</v>
      </c>
      <c r="AN48" s="1">
        <v>4.998743990801216E-2</v>
      </c>
      <c r="AO48" s="1">
        <v>5.6382586701849119E-2</v>
      </c>
      <c r="AP48" s="1">
        <v>6.5969018180935077E-2</v>
      </c>
      <c r="AQ48" s="1">
        <v>9.2811845838303958E-2</v>
      </c>
      <c r="AR48" s="1">
        <v>0.11055397295697407</v>
      </c>
      <c r="AS48" s="1">
        <v>0.14187920068168128</v>
      </c>
      <c r="AT48" s="1">
        <v>0.1194580988002753</v>
      </c>
      <c r="AU48" s="1">
        <v>0.11344084465807368</v>
      </c>
      <c r="AV48" s="1">
        <v>8.8744322389155139E-2</v>
      </c>
      <c r="AW48" s="1"/>
      <c r="AX48" s="1"/>
      <c r="AY48" s="1"/>
      <c r="AZ48" s="1"/>
      <c r="BA48" s="1"/>
    </row>
    <row r="49" spans="1:56" x14ac:dyDescent="0.25">
      <c r="B49" t="s">
        <v>3</v>
      </c>
      <c r="C49" s="1">
        <v>0.43687381648604651</v>
      </c>
      <c r="D49" s="1">
        <v>0.23105106005492629</v>
      </c>
      <c r="E49" s="1">
        <v>0.89151536089240679</v>
      </c>
      <c r="F49" s="1">
        <v>0.71054850899765631</v>
      </c>
      <c r="G49" s="1">
        <v>2.5051690946746819</v>
      </c>
      <c r="H49" s="1">
        <v>0.58106557286039917</v>
      </c>
      <c r="I49" s="1">
        <v>0.26440660877940353</v>
      </c>
      <c r="J49" s="1">
        <v>0.29513196017662063</v>
      </c>
      <c r="K49" s="1">
        <v>0.45086762646694045</v>
      </c>
      <c r="L49" s="1">
        <v>0.31177938421736967</v>
      </c>
      <c r="M49" s="1">
        <v>0.38027170288654877</v>
      </c>
      <c r="N49" s="1">
        <v>0.26274344497938457</v>
      </c>
      <c r="O49" s="1">
        <v>0.23109457570722267</v>
      </c>
      <c r="P49" s="1">
        <v>0.25818001684030562</v>
      </c>
      <c r="Q49" s="1">
        <v>0.21744577091887315</v>
      </c>
      <c r="R49" s="1">
        <v>0.20221163338865461</v>
      </c>
      <c r="S49" s="1">
        <v>0.19264473144563615</v>
      </c>
      <c r="T49" s="1">
        <v>0.18160211899068213</v>
      </c>
      <c r="U49" s="1">
        <v>0.18227789301571889</v>
      </c>
      <c r="V49" s="1">
        <v>0.1290190802136966</v>
      </c>
      <c r="W49" s="1">
        <v>0.13662680470429078</v>
      </c>
      <c r="X49" s="1">
        <v>0.13134842635787591</v>
      </c>
      <c r="Y49" s="1">
        <v>0.12311858341969018</v>
      </c>
      <c r="Z49" s="1">
        <v>0.14786177739687709</v>
      </c>
      <c r="AA49" s="1">
        <v>0.12229410458928118</v>
      </c>
      <c r="AB49" s="1">
        <v>0.11224417706194799</v>
      </c>
      <c r="AC49" s="1">
        <v>8.0063072571509311E-2</v>
      </c>
      <c r="AD49" s="1">
        <v>6.960830946306866E-2</v>
      </c>
      <c r="AE49" s="1">
        <v>7.2830583522972614E-2</v>
      </c>
      <c r="AF49" s="1">
        <v>4.2969868203796453E-2</v>
      </c>
      <c r="AG49" s="1">
        <v>4.5995356622658329E-2</v>
      </c>
      <c r="AH49" s="1">
        <v>2.6503337688115233E-2</v>
      </c>
      <c r="AI49" s="1">
        <v>4.2985252547816703E-2</v>
      </c>
      <c r="AJ49" s="1">
        <v>2.5615433634566333E-2</v>
      </c>
      <c r="AK49" s="1">
        <v>2.9498412131068297E-2</v>
      </c>
      <c r="AL49" s="1">
        <v>4.2158357361405503E-2</v>
      </c>
      <c r="AM49" s="1">
        <v>4.1546066107233465E-2</v>
      </c>
      <c r="AN49" s="1">
        <v>4.998743990801216E-2</v>
      </c>
      <c r="AO49" s="1">
        <v>5.6382586701849119E-2</v>
      </c>
      <c r="AP49" s="1">
        <v>6.5969018180935077E-2</v>
      </c>
      <c r="AQ49" s="1">
        <v>9.2811845838303958E-2</v>
      </c>
      <c r="AR49" s="1">
        <v>0.11055397295697407</v>
      </c>
      <c r="AS49" s="1">
        <v>0.14187920068168128</v>
      </c>
      <c r="AT49" s="1">
        <v>0.1194580988002753</v>
      </c>
      <c r="AU49" s="1">
        <v>0.11344084465807368</v>
      </c>
      <c r="AV49" s="1">
        <v>0.1129032258064516</v>
      </c>
      <c r="AW49" s="1">
        <v>0.11570247933884296</v>
      </c>
      <c r="AX49" s="1">
        <v>9.6638655462184864E-2</v>
      </c>
      <c r="AY49" s="1">
        <v>9.7046413502109699E-2</v>
      </c>
      <c r="AZ49" s="1">
        <v>6.3559322033898302E-2</v>
      </c>
      <c r="BA49" s="1">
        <v>5.5319148936170216E-2</v>
      </c>
    </row>
    <row r="50" spans="1:56" x14ac:dyDescent="0.25">
      <c r="A50" t="s">
        <v>33</v>
      </c>
      <c r="B50" t="s">
        <v>1</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f>'3. MAC DSF calcs'!D54</f>
        <v>0</v>
      </c>
      <c r="AV50" s="1">
        <f>'3. MAC DSF calcs'!E54</f>
        <v>6.0747663551401876E-2</v>
      </c>
      <c r="AW50" s="1">
        <f>'3. MAC DSF calcs'!F54</f>
        <v>5.6737588652482268E-2</v>
      </c>
      <c r="AX50" s="1">
        <f>'3. MAC DSF calcs'!G54</f>
        <v>6.352941176470589E-2</v>
      </c>
      <c r="AY50" s="1">
        <f>'3. MAC DSF calcs'!H54</f>
        <v>6.8235294117647061E-2</v>
      </c>
      <c r="AZ50" s="1">
        <f>'3. MAC DSF calcs'!I54</f>
        <v>6.8075117370892016E-2</v>
      </c>
      <c r="BA50" s="1">
        <f>'3. MAC DSF calcs'!J54</f>
        <v>7.0422535211267609E-2</v>
      </c>
      <c r="BB50" s="4">
        <v>46204</v>
      </c>
      <c r="BC50" t="s">
        <v>753</v>
      </c>
      <c r="BD50" t="s">
        <v>6</v>
      </c>
    </row>
    <row r="51" spans="1:56" x14ac:dyDescent="0.25">
      <c r="B51" t="s">
        <v>2</v>
      </c>
      <c r="C51" s="1"/>
      <c r="D51" s="1"/>
      <c r="E51" s="1"/>
      <c r="F51" s="1"/>
      <c r="G51" s="1"/>
      <c r="H51" s="1"/>
      <c r="I51" s="1"/>
      <c r="J51" s="1"/>
      <c r="K51" s="1"/>
      <c r="L51" s="1"/>
      <c r="M51" s="1"/>
      <c r="N51" s="1"/>
      <c r="O51" s="1"/>
      <c r="P51" s="1"/>
      <c r="Q51" s="1"/>
      <c r="R51" s="1"/>
      <c r="S51" s="1"/>
      <c r="T51" s="1"/>
      <c r="U51" s="1"/>
      <c r="V51" s="1">
        <v>5.3240028661647884E-2</v>
      </c>
      <c r="W51" s="1">
        <v>9.9222107085572747E-2</v>
      </c>
      <c r="X51" s="1">
        <v>9.9645374950028218E-2</v>
      </c>
      <c r="Y51" s="1">
        <v>4.4444245369981601E-2</v>
      </c>
      <c r="Z51" s="1">
        <v>3.7432832811720926E-2</v>
      </c>
      <c r="AA51" s="1">
        <v>3.2333169990401901E-2</v>
      </c>
      <c r="AB51" s="1">
        <v>2.9829329202692059E-2</v>
      </c>
      <c r="AC51" s="1">
        <v>2.9609673430481546E-2</v>
      </c>
      <c r="AD51" s="1">
        <v>2.3901945771784085E-2</v>
      </c>
      <c r="AE51" s="1">
        <v>2.0542014334355353E-2</v>
      </c>
      <c r="AF51" s="1">
        <v>2.2979102077460629E-2</v>
      </c>
      <c r="AG51" s="1">
        <v>2.7152078362267896E-2</v>
      </c>
      <c r="AH51" s="1">
        <v>3.0420318779996444E-2</v>
      </c>
      <c r="AI51" s="1">
        <v>3.652913860305624E-2</v>
      </c>
      <c r="AJ51" s="1">
        <v>6.0284826172154977E-2</v>
      </c>
      <c r="AK51" s="1">
        <v>6.7448095325406729E-2</v>
      </c>
      <c r="AL51" s="1">
        <v>6.6467758587246351E-2</v>
      </c>
      <c r="AM51" s="1">
        <v>6.0952533299944302E-2</v>
      </c>
      <c r="AN51" s="1">
        <v>7.7954982794442379E-2</v>
      </c>
      <c r="AO51" s="1">
        <v>7.3323647715658385E-2</v>
      </c>
      <c r="AP51" s="1">
        <v>6.2304360501007398E-2</v>
      </c>
      <c r="AQ51" s="1">
        <v>5.7940179612723811E-2</v>
      </c>
      <c r="AR51" s="1">
        <v>5.4388033544487659E-2</v>
      </c>
      <c r="AS51" s="1">
        <v>5.1242355735047172E-2</v>
      </c>
      <c r="AT51" s="1">
        <v>8.9253186681838237E-2</v>
      </c>
      <c r="AU51" s="1">
        <v>6.579658620925144E-2</v>
      </c>
      <c r="AV51" s="1">
        <v>5.0111909134399273E-2</v>
      </c>
      <c r="AW51" s="1">
        <v>8.7777063909132619E-2</v>
      </c>
      <c r="AX51" s="1">
        <v>3.8611501839877486E-2</v>
      </c>
      <c r="AY51" s="1">
        <v>3.4528631211377975E-2</v>
      </c>
      <c r="AZ51" s="1">
        <v>2.9734525643883906E-2</v>
      </c>
      <c r="BA51" s="1">
        <v>2.6053172180839822E-2</v>
      </c>
    </row>
    <row r="52" spans="1:56" x14ac:dyDescent="0.25">
      <c r="B52" t="s">
        <v>3</v>
      </c>
      <c r="C52" s="1"/>
      <c r="D52" s="1"/>
      <c r="E52" s="1"/>
      <c r="F52" s="1"/>
      <c r="G52" s="1"/>
      <c r="H52" s="1"/>
      <c r="I52" s="1"/>
      <c r="J52" s="1"/>
      <c r="K52" s="1"/>
      <c r="L52" s="1"/>
      <c r="M52" s="1"/>
      <c r="N52" s="1"/>
      <c r="O52" s="1"/>
      <c r="P52" s="1"/>
      <c r="Q52" s="1"/>
      <c r="R52" s="1"/>
      <c r="S52" s="1"/>
      <c r="T52" s="1"/>
      <c r="U52" s="1"/>
      <c r="V52" s="1">
        <v>5.3240028661647884E-2</v>
      </c>
      <c r="W52" s="1">
        <v>9.9222107085572747E-2</v>
      </c>
      <c r="X52" s="1">
        <v>9.9645374950028218E-2</v>
      </c>
      <c r="Y52" s="1">
        <v>4.4444245369981601E-2</v>
      </c>
      <c r="Z52" s="1">
        <v>3.7432832811720926E-2</v>
      </c>
      <c r="AA52" s="1">
        <v>3.2333169990401901E-2</v>
      </c>
      <c r="AB52" s="1">
        <v>2.9829329202692059E-2</v>
      </c>
      <c r="AC52" s="1">
        <v>2.9609673430481546E-2</v>
      </c>
      <c r="AD52" s="1">
        <v>2.3901945771784085E-2</v>
      </c>
      <c r="AE52" s="1">
        <v>2.0542014334355353E-2</v>
      </c>
      <c r="AF52" s="1">
        <v>2.2979102077460629E-2</v>
      </c>
      <c r="AG52" s="1">
        <v>2.7152078362267896E-2</v>
      </c>
      <c r="AH52" s="1">
        <v>3.0420318779996444E-2</v>
      </c>
      <c r="AI52" s="1">
        <v>3.652913860305624E-2</v>
      </c>
      <c r="AJ52" s="1">
        <v>6.0284826172154977E-2</v>
      </c>
      <c r="AK52" s="1">
        <v>6.7448095325406729E-2</v>
      </c>
      <c r="AL52" s="1">
        <v>6.6467758587246351E-2</v>
      </c>
      <c r="AM52" s="1">
        <v>6.0952533299944302E-2</v>
      </c>
      <c r="AN52" s="1">
        <v>7.7954982794442379E-2</v>
      </c>
      <c r="AO52" s="1">
        <v>7.3323647715658385E-2</v>
      </c>
      <c r="AP52" s="1">
        <v>6.2304360501007398E-2</v>
      </c>
      <c r="AQ52" s="1">
        <v>5.7940179612723811E-2</v>
      </c>
      <c r="AR52" s="1">
        <v>5.4388033544487659E-2</v>
      </c>
      <c r="AS52" s="1">
        <v>5.1242355735047172E-2</v>
      </c>
      <c r="AT52" s="1">
        <v>8.9253186681838237E-2</v>
      </c>
      <c r="AU52" s="1">
        <v>6.579658620925144E-2</v>
      </c>
      <c r="AV52" s="1">
        <v>6.0747663551401876E-2</v>
      </c>
      <c r="AW52" s="1">
        <v>5.6737588652482268E-2</v>
      </c>
      <c r="AX52" s="1">
        <v>6.352941176470589E-2</v>
      </c>
      <c r="AY52" s="1">
        <v>6.8235294117647061E-2</v>
      </c>
      <c r="AZ52" s="1">
        <v>6.8075117370892016E-2</v>
      </c>
      <c r="BA52" s="1">
        <v>7.0422535211267609E-2</v>
      </c>
    </row>
    <row r="53" spans="1:56" x14ac:dyDescent="0.25">
      <c r="A53" t="s">
        <v>34</v>
      </c>
      <c r="B53" t="s">
        <v>1</v>
      </c>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v>2.6819923371647507E-2</v>
      </c>
      <c r="AV53" s="1">
        <v>4.1493775933609957E-2</v>
      </c>
      <c r="AW53" s="1">
        <v>4.8192771084337352E-2</v>
      </c>
      <c r="AX53" s="1">
        <v>5.0980392156862744E-2</v>
      </c>
      <c r="AY53" s="1">
        <v>4.9618320610687029E-2</v>
      </c>
      <c r="AZ53" s="1">
        <v>4.4776119402985072E-2</v>
      </c>
      <c r="BA53" s="1">
        <v>4.4117647058823532E-2</v>
      </c>
      <c r="BB53" s="4">
        <v>45992</v>
      </c>
      <c r="BC53" t="s">
        <v>35</v>
      </c>
      <c r="BD53" t="s">
        <v>6</v>
      </c>
    </row>
    <row r="54" spans="1:56" x14ac:dyDescent="0.25">
      <c r="B54" t="s">
        <v>2</v>
      </c>
      <c r="C54" s="1">
        <v>2.4468921712869754E-2</v>
      </c>
      <c r="D54" s="1">
        <v>1.9183754712018938E-2</v>
      </c>
      <c r="E54" s="1">
        <v>2.8659073458534148E-2</v>
      </c>
      <c r="F54" s="1">
        <v>4.6717147049969897E-2</v>
      </c>
      <c r="G54" s="1">
        <v>6.0747516666666668E-2</v>
      </c>
      <c r="H54" s="1">
        <v>9.6144477089606911E-2</v>
      </c>
      <c r="I54" s="1">
        <v>6.7933967146714666E-2</v>
      </c>
      <c r="J54" s="1">
        <v>6.9613024048403152E-2</v>
      </c>
      <c r="K54" s="1">
        <v>5.6154511164533065E-2</v>
      </c>
      <c r="L54" s="1">
        <v>4.7837540751895599E-2</v>
      </c>
      <c r="M54" s="1">
        <v>6.2865897784105867E-2</v>
      </c>
      <c r="N54" s="1">
        <v>5.269766181674717E-2</v>
      </c>
      <c r="O54" s="1">
        <v>5.5818858023977042E-2</v>
      </c>
      <c r="P54" s="1">
        <v>5.117259356261631E-2</v>
      </c>
      <c r="Q54" s="1">
        <v>4.8953371301080323E-2</v>
      </c>
      <c r="R54" s="1">
        <v>4.3134901570333943E-2</v>
      </c>
      <c r="S54" s="1">
        <v>6.9588084329900712E-2</v>
      </c>
      <c r="T54" s="1">
        <v>4.6171151784256452E-2</v>
      </c>
      <c r="U54" s="1">
        <v>3.5852804227802154E-2</v>
      </c>
      <c r="V54" s="1">
        <v>2.9414496657013806E-2</v>
      </c>
      <c r="W54" s="1">
        <v>2.5028531933515386E-2</v>
      </c>
      <c r="X54" s="1">
        <v>2.3937419031511774E-2</v>
      </c>
      <c r="Y54" s="1">
        <v>2.6979444568881187E-2</v>
      </c>
      <c r="Z54" s="1">
        <v>1.5594883003907637E-2</v>
      </c>
      <c r="AA54" s="1">
        <v>1.3161749384533713E-2</v>
      </c>
      <c r="AB54" s="1">
        <v>1.2076136186735451E-2</v>
      </c>
      <c r="AC54" s="1">
        <v>1.1943104649904055E-2</v>
      </c>
      <c r="AD54" s="1">
        <v>1.0344906559746391E-2</v>
      </c>
      <c r="AE54" s="1">
        <v>1.5790036076639053E-2</v>
      </c>
      <c r="AF54" s="1">
        <v>1.1650827952560228E-2</v>
      </c>
      <c r="AG54" s="1">
        <v>1.7317354026265427E-2</v>
      </c>
      <c r="AH54" s="1">
        <v>1.3118453812716195E-2</v>
      </c>
      <c r="AI54" s="1">
        <v>1.0380759069917266E-2</v>
      </c>
      <c r="AJ54" s="1">
        <v>3.2657657242729447E-2</v>
      </c>
      <c r="AK54" s="1">
        <v>9.1861859130316671E-3</v>
      </c>
      <c r="AL54" s="1">
        <v>3.4908651025044979E-2</v>
      </c>
      <c r="AM54" s="1">
        <v>3.0163286212557559E-2</v>
      </c>
      <c r="AN54" s="1">
        <v>3.1863604485198739E-2</v>
      </c>
      <c r="AO54" s="1">
        <v>3.3391503658650554E-2</v>
      </c>
      <c r="AP54" s="1">
        <v>3.8409992299460884E-2</v>
      </c>
      <c r="AQ54" s="1">
        <v>4.418330624605258E-2</v>
      </c>
      <c r="AR54" s="1">
        <v>2.739992572260631E-2</v>
      </c>
      <c r="AS54" s="1">
        <v>2.7623409925218837E-2</v>
      </c>
      <c r="AT54" s="1">
        <v>4.152074034872448E-2</v>
      </c>
      <c r="AU54" s="1">
        <v>5.3204647748880583E-2</v>
      </c>
      <c r="AV54" s="1">
        <v>5.4470660577209243E-2</v>
      </c>
      <c r="AW54" s="1"/>
      <c r="AX54" s="1"/>
      <c r="AY54" s="1"/>
      <c r="AZ54" s="1"/>
      <c r="BA54" s="1"/>
      <c r="BB54" s="4"/>
    </row>
    <row r="55" spans="1:56" x14ac:dyDescent="0.25">
      <c r="B55" t="s">
        <v>3</v>
      </c>
      <c r="C55" s="1">
        <v>2.4468921712869754E-2</v>
      </c>
      <c r="D55" s="1">
        <v>1.9183754712018938E-2</v>
      </c>
      <c r="E55" s="1">
        <v>2.8659073458534148E-2</v>
      </c>
      <c r="F55" s="1">
        <v>4.6717147049969897E-2</v>
      </c>
      <c r="G55" s="1">
        <v>6.0747516666666668E-2</v>
      </c>
      <c r="H55" s="1">
        <v>9.6144477089606911E-2</v>
      </c>
      <c r="I55" s="1">
        <v>6.7933967146714666E-2</v>
      </c>
      <c r="J55" s="1">
        <v>6.9613024048403152E-2</v>
      </c>
      <c r="K55" s="1">
        <v>5.6154511164533065E-2</v>
      </c>
      <c r="L55" s="1">
        <v>4.7837540751895599E-2</v>
      </c>
      <c r="M55" s="1">
        <v>6.2865897784105867E-2</v>
      </c>
      <c r="N55" s="1">
        <v>5.269766181674717E-2</v>
      </c>
      <c r="O55" s="1">
        <v>5.5818858023977042E-2</v>
      </c>
      <c r="P55" s="1">
        <v>5.117259356261631E-2</v>
      </c>
      <c r="Q55" s="1">
        <v>4.8953371301080323E-2</v>
      </c>
      <c r="R55" s="1">
        <v>4.3134901570333943E-2</v>
      </c>
      <c r="S55" s="1">
        <v>6.9588084329900712E-2</v>
      </c>
      <c r="T55" s="1">
        <v>4.6171151784256452E-2</v>
      </c>
      <c r="U55" s="1">
        <v>3.5852804227802154E-2</v>
      </c>
      <c r="V55" s="1">
        <v>2.9414496657013806E-2</v>
      </c>
      <c r="W55" s="1">
        <v>2.5028531933515386E-2</v>
      </c>
      <c r="X55" s="1">
        <v>2.3937419031511774E-2</v>
      </c>
      <c r="Y55" s="1">
        <v>2.6979444568881187E-2</v>
      </c>
      <c r="Z55" s="1">
        <v>1.5594883003907637E-2</v>
      </c>
      <c r="AA55" s="1">
        <v>1.3161749384533713E-2</v>
      </c>
      <c r="AB55" s="1">
        <v>1.2076136186735451E-2</v>
      </c>
      <c r="AC55" s="1">
        <v>1.1943104649904055E-2</v>
      </c>
      <c r="AD55" s="1">
        <v>1.0344906559746391E-2</v>
      </c>
      <c r="AE55" s="1">
        <v>1.5790036076639053E-2</v>
      </c>
      <c r="AF55" s="1">
        <v>1.1650827952560228E-2</v>
      </c>
      <c r="AG55" s="1">
        <v>1.7317354026265427E-2</v>
      </c>
      <c r="AH55" s="1">
        <v>1.3118453812716195E-2</v>
      </c>
      <c r="AI55" s="1">
        <v>1.0380759069917266E-2</v>
      </c>
      <c r="AJ55" s="1">
        <v>3.2657657242729447E-2</v>
      </c>
      <c r="AK55" s="1">
        <v>9.1861859130316671E-3</v>
      </c>
      <c r="AL55" s="1">
        <v>3.4908651025044979E-2</v>
      </c>
      <c r="AM55" s="1">
        <v>3.0163286212557559E-2</v>
      </c>
      <c r="AN55" s="1">
        <v>3.1863604485198739E-2</v>
      </c>
      <c r="AO55" s="1">
        <v>3.3391503658650554E-2</v>
      </c>
      <c r="AP55" s="1">
        <v>3.8409992299460884E-2</v>
      </c>
      <c r="AQ55" s="1">
        <v>4.418330624605258E-2</v>
      </c>
      <c r="AR55" s="1">
        <v>2.739992572260631E-2</v>
      </c>
      <c r="AS55" s="1">
        <v>2.7623409925218837E-2</v>
      </c>
      <c r="AT55" s="1">
        <v>4.152074034872448E-2</v>
      </c>
      <c r="AU55" s="1">
        <v>5.3204647748880583E-2</v>
      </c>
      <c r="AV55" s="1">
        <v>4.1493775933609957E-2</v>
      </c>
      <c r="AW55" s="1">
        <v>4.8192771084337352E-2</v>
      </c>
      <c r="AX55" s="1">
        <v>5.0980392156862744E-2</v>
      </c>
      <c r="AY55" s="1">
        <v>4.9618320610687029E-2</v>
      </c>
      <c r="AZ55" s="1">
        <v>4.4776119402985072E-2</v>
      </c>
      <c r="BA55" s="1">
        <v>4.4117647058823532E-2</v>
      </c>
      <c r="BB55" s="4"/>
    </row>
    <row r="56" spans="1:56" x14ac:dyDescent="0.25">
      <c r="A56" t="s">
        <v>36</v>
      </c>
      <c r="B56" t="s">
        <v>1</v>
      </c>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f>'3. MAC DSF calcs'!D62</f>
        <v>5.0632911392405064E-3</v>
      </c>
      <c r="AV56" s="1">
        <f>'3. MAC DSF calcs'!E62</f>
        <v>1.7766497461928935E-2</v>
      </c>
      <c r="AW56" s="1">
        <f>'3. MAC DSF calcs'!F62</f>
        <v>1.2658227848101266E-2</v>
      </c>
      <c r="AX56" s="1">
        <f>'3. MAC DSF calcs'!G62</f>
        <v>1.2285012285012284E-2</v>
      </c>
      <c r="AY56" s="1">
        <f>'3. MAC DSF calcs'!H62</f>
        <v>1.2406947890818859E-2</v>
      </c>
      <c r="AZ56" s="1">
        <f>'3. MAC DSF calcs'!I62</f>
        <v>1.2345679012345678E-2</v>
      </c>
      <c r="BA56" s="1">
        <f>'3. MAC DSF calcs'!J62</f>
        <v>1.2376237623762377E-2</v>
      </c>
      <c r="BB56" s="4">
        <v>46204</v>
      </c>
      <c r="BC56" t="s">
        <v>738</v>
      </c>
      <c r="BD56" t="s">
        <v>6</v>
      </c>
    </row>
    <row r="57" spans="1:56" x14ac:dyDescent="0.25">
      <c r="B57" t="s">
        <v>2</v>
      </c>
      <c r="C57" s="1">
        <v>0.15170942119654818</v>
      </c>
      <c r="D57" s="1">
        <v>0.14986912559988427</v>
      </c>
      <c r="E57" s="1">
        <v>0.15663556895899952</v>
      </c>
      <c r="F57" s="1">
        <v>0.14200169551077269</v>
      </c>
      <c r="G57" s="1">
        <v>0.15148953495749715</v>
      </c>
      <c r="H57" s="1">
        <v>9.1303058263561943E-2</v>
      </c>
      <c r="I57" s="1">
        <v>8.6426497002404012E-2</v>
      </c>
      <c r="J57" s="1">
        <v>8.7951459648481417E-2</v>
      </c>
      <c r="K57" s="1">
        <v>0.11613980521256329</v>
      </c>
      <c r="L57" s="1">
        <v>6.507380427451577E-2</v>
      </c>
      <c r="M57" s="1">
        <v>4.0101451234449005E-2</v>
      </c>
      <c r="N57" s="1">
        <v>4.0365803621975935E-2</v>
      </c>
      <c r="O57" s="1">
        <v>4.2664846696800734E-2</v>
      </c>
      <c r="P57" s="1">
        <v>3.6970284565783162E-2</v>
      </c>
      <c r="Q57" s="1">
        <v>4.362232679814227E-2</v>
      </c>
      <c r="R57" s="1">
        <v>4.6515331795797039E-2</v>
      </c>
      <c r="S57" s="1">
        <v>4.1516986420724593E-2</v>
      </c>
      <c r="T57" s="1">
        <v>4.0859225437968882E-2</v>
      </c>
      <c r="U57" s="1">
        <v>5.4403862765354374E-2</v>
      </c>
      <c r="V57" s="1">
        <v>0.11030142349484742</v>
      </c>
      <c r="W57" s="1">
        <v>0.10277487584260764</v>
      </c>
      <c r="X57" s="1">
        <v>7.8609273709999955E-2</v>
      </c>
      <c r="Y57" s="1">
        <v>0.13130405762890396</v>
      </c>
      <c r="Z57" s="1">
        <v>0.1694012085859295</v>
      </c>
      <c r="AA57" s="1">
        <v>0.10623198578444337</v>
      </c>
      <c r="AB57" s="1">
        <v>0.11966412148876383</v>
      </c>
      <c r="AC57" s="1">
        <v>7.614726811026104E-2</v>
      </c>
      <c r="AD57" s="1">
        <v>4.0298716030771363E-2</v>
      </c>
      <c r="AE57" s="1">
        <v>3.5223126437312312E-2</v>
      </c>
      <c r="AF57" s="1">
        <v>2.2201603801096727E-2</v>
      </c>
      <c r="AG57" s="1">
        <v>1.8651104038179486E-2</v>
      </c>
      <c r="AH57" s="1">
        <v>2.2250392666484861E-2</v>
      </c>
      <c r="AI57" s="1">
        <v>1.2928427756048931E-2</v>
      </c>
      <c r="AJ57" s="1">
        <v>2.3233287204071477E-2</v>
      </c>
      <c r="AK57" s="1">
        <v>1.7254269886235782E-2</v>
      </c>
      <c r="AL57" s="1">
        <v>4.3389115470516174E-2</v>
      </c>
      <c r="AM57" s="1">
        <v>3.6387993663969664E-2</v>
      </c>
      <c r="AN57" s="1">
        <v>3.9906834927379134E-2</v>
      </c>
      <c r="AO57" s="1">
        <v>4.7853498290760597E-2</v>
      </c>
      <c r="AP57" s="1">
        <v>5.8618608149985173E-2</v>
      </c>
      <c r="AQ57" s="1">
        <v>6.0688047559485536E-2</v>
      </c>
      <c r="AR57" s="1">
        <v>4.587995669142482E-2</v>
      </c>
      <c r="AS57" s="1">
        <v>4.0335103085367453E-2</v>
      </c>
      <c r="AT57" s="1">
        <v>3.8718381920461231E-2</v>
      </c>
      <c r="AU57" s="1">
        <v>4.9249437133399861E-2</v>
      </c>
      <c r="AV57" s="1">
        <v>3.1748675928355896E-2</v>
      </c>
      <c r="AW57" s="1"/>
      <c r="AX57" s="1"/>
      <c r="AY57" s="1"/>
      <c r="AZ57" s="1"/>
      <c r="BA57" s="1"/>
    </row>
    <row r="58" spans="1:56" x14ac:dyDescent="0.25">
      <c r="B58" t="s">
        <v>3</v>
      </c>
      <c r="C58" s="1">
        <v>0.15170942119654818</v>
      </c>
      <c r="D58" s="1">
        <v>0.14986912559988427</v>
      </c>
      <c r="E58" s="1">
        <v>0.15663556895899952</v>
      </c>
      <c r="F58" s="1">
        <v>0.14200169551077269</v>
      </c>
      <c r="G58" s="1">
        <v>0.15148953495749715</v>
      </c>
      <c r="H58" s="1">
        <v>9.1303058263561943E-2</v>
      </c>
      <c r="I58" s="1">
        <v>8.6426497002404012E-2</v>
      </c>
      <c r="J58" s="1">
        <v>8.7951459648481417E-2</v>
      </c>
      <c r="K58" s="1">
        <v>0.11613980521256329</v>
      </c>
      <c r="L58" s="1">
        <v>6.507380427451577E-2</v>
      </c>
      <c r="M58" s="1">
        <v>4.0101451234449005E-2</v>
      </c>
      <c r="N58" s="1">
        <v>4.0365803621975935E-2</v>
      </c>
      <c r="O58" s="1">
        <v>4.2664846696800734E-2</v>
      </c>
      <c r="P58" s="1">
        <v>3.6970284565783162E-2</v>
      </c>
      <c r="Q58" s="1">
        <v>4.362232679814227E-2</v>
      </c>
      <c r="R58" s="1">
        <v>4.6515331795797039E-2</v>
      </c>
      <c r="S58" s="1">
        <v>4.1516986420724593E-2</v>
      </c>
      <c r="T58" s="1">
        <v>4.0859225437968882E-2</v>
      </c>
      <c r="U58" s="1">
        <v>5.4403862765354374E-2</v>
      </c>
      <c r="V58" s="1">
        <v>0.11030142349484742</v>
      </c>
      <c r="W58" s="1">
        <v>0.10277487584260764</v>
      </c>
      <c r="X58" s="1">
        <v>7.8609273709999955E-2</v>
      </c>
      <c r="Y58" s="1">
        <v>0.13130405762890396</v>
      </c>
      <c r="Z58" s="1">
        <v>0.1694012085859295</v>
      </c>
      <c r="AA58" s="1">
        <v>0.10623198578444337</v>
      </c>
      <c r="AB58" s="1">
        <v>0.11966412148876383</v>
      </c>
      <c r="AC58" s="1">
        <v>7.614726811026104E-2</v>
      </c>
      <c r="AD58" s="1">
        <v>4.0298716030771363E-2</v>
      </c>
      <c r="AE58" s="1">
        <v>3.5223126437312312E-2</v>
      </c>
      <c r="AF58" s="1">
        <v>2.2201603801096727E-2</v>
      </c>
      <c r="AG58" s="1">
        <v>1.8651104038179486E-2</v>
      </c>
      <c r="AH58" s="1">
        <v>2.2250392666484861E-2</v>
      </c>
      <c r="AI58" s="1">
        <v>1.2928427756048931E-2</v>
      </c>
      <c r="AJ58" s="1">
        <v>2.3233287204071477E-2</v>
      </c>
      <c r="AK58" s="1">
        <v>1.7254269886235782E-2</v>
      </c>
      <c r="AL58" s="1">
        <v>4.3389115470516174E-2</v>
      </c>
      <c r="AM58" s="1">
        <v>3.6387993663969664E-2</v>
      </c>
      <c r="AN58" s="1">
        <v>3.9906834927379134E-2</v>
      </c>
      <c r="AO58" s="1">
        <v>4.7853498290760597E-2</v>
      </c>
      <c r="AP58" s="1">
        <v>5.8618608149985173E-2</v>
      </c>
      <c r="AQ58" s="1">
        <v>6.0688047559485536E-2</v>
      </c>
      <c r="AR58" s="1">
        <v>4.587995669142482E-2</v>
      </c>
      <c r="AS58" s="1">
        <v>4.0335103085367453E-2</v>
      </c>
      <c r="AT58" s="1">
        <v>3.8718381920461231E-2</v>
      </c>
      <c r="AU58" s="1">
        <v>4.9249437133399861E-2</v>
      </c>
      <c r="AV58" s="1">
        <v>1.7766497461928935E-2</v>
      </c>
      <c r="AW58" s="1">
        <v>1.2658227848101266E-2</v>
      </c>
      <c r="AX58" s="1">
        <v>1.2285012285012284E-2</v>
      </c>
      <c r="AY58" s="1">
        <v>1.2406947890818859E-2</v>
      </c>
      <c r="AZ58" s="1">
        <v>1.2345679012345678E-2</v>
      </c>
      <c r="BA58" s="1">
        <v>1.2376237623762377E-2</v>
      </c>
    </row>
    <row r="59" spans="1:56" x14ac:dyDescent="0.25">
      <c r="A59" t="s">
        <v>37</v>
      </c>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v>6.0317460317460311E-2</v>
      </c>
      <c r="AV59" s="1">
        <v>1.8018018018018018E-2</v>
      </c>
      <c r="AW59" s="1">
        <v>2.4539877300613498E-2</v>
      </c>
      <c r="AX59" s="1">
        <v>5.5384615384615386E-2</v>
      </c>
      <c r="AY59" s="1">
        <v>5.5214723926380369E-2</v>
      </c>
      <c r="AZ59" s="1">
        <v>7.1207430340557279E-2</v>
      </c>
      <c r="BA59" s="1">
        <v>5.3124999999999999E-2</v>
      </c>
      <c r="BB59" s="4">
        <v>45962</v>
      </c>
      <c r="BC59" t="s">
        <v>38</v>
      </c>
      <c r="BD59" t="s">
        <v>6</v>
      </c>
    </row>
    <row r="60" spans="1:56" x14ac:dyDescent="0.25">
      <c r="A60" t="s">
        <v>39</v>
      </c>
      <c r="B60" t="s">
        <v>1</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v>6.2E-2</v>
      </c>
      <c r="AV60" s="1">
        <v>6.4000000000000001E-2</v>
      </c>
      <c r="AW60" s="1">
        <v>7.1999999999999995E-2</v>
      </c>
      <c r="AX60" s="1">
        <v>6.4000000000000001E-2</v>
      </c>
      <c r="AY60" s="1">
        <v>5.8000000000000003E-2</v>
      </c>
      <c r="AZ60" s="1">
        <v>5.6000000000000001E-2</v>
      </c>
      <c r="BA60" s="1">
        <v>0.05</v>
      </c>
      <c r="BB60" s="4">
        <v>46204</v>
      </c>
      <c r="BC60" t="s">
        <v>745</v>
      </c>
      <c r="BD60" t="s">
        <v>6</v>
      </c>
    </row>
    <row r="61" spans="1:56" x14ac:dyDescent="0.25">
      <c r="B61" t="s">
        <v>2</v>
      </c>
      <c r="C61" s="1">
        <v>5.924264459346186E-2</v>
      </c>
      <c r="D61" s="1">
        <v>5.5140574020552342E-2</v>
      </c>
      <c r="E61" s="1">
        <v>6.5809998707342304E-2</v>
      </c>
      <c r="F61" s="1">
        <v>7.1445127806074343E-2</v>
      </c>
      <c r="G61" s="1">
        <v>9.9367131095630168E-2</v>
      </c>
      <c r="H61" s="1">
        <v>0.14831703744953922</v>
      </c>
      <c r="I61" s="1">
        <v>0.13082561187959907</v>
      </c>
      <c r="J61" s="1">
        <v>8.5802346384840342E-2</v>
      </c>
      <c r="K61" s="1">
        <v>0.1084210580048187</v>
      </c>
      <c r="L61" s="1">
        <v>7.0213105886457822E-2</v>
      </c>
      <c r="M61" s="1">
        <v>7.5373879597584195E-2</v>
      </c>
      <c r="N61" s="1">
        <v>8.0437420750415378E-2</v>
      </c>
      <c r="O61" s="1">
        <v>5.3453234876820077E-2</v>
      </c>
      <c r="P61" s="1">
        <v>7.1081727871137937E-2</v>
      </c>
      <c r="Q61" s="1">
        <v>0.12105483426805963</v>
      </c>
      <c r="R61" s="1">
        <v>0.10370462167405148</v>
      </c>
      <c r="S61" s="1">
        <v>8.873597905306102E-2</v>
      </c>
      <c r="T61" s="1">
        <v>0.10200623298533149</v>
      </c>
      <c r="U61" s="1">
        <v>9.4894762828904577E-2</v>
      </c>
      <c r="V61" s="1">
        <v>0.10103547445139346</v>
      </c>
      <c r="W61" s="1">
        <v>9.2920157214131147E-2</v>
      </c>
      <c r="X61" s="1">
        <v>6.9878424923557475E-2</v>
      </c>
      <c r="Y61" s="1">
        <v>7.7874021095461696E-2</v>
      </c>
      <c r="Z61" s="1">
        <v>6.2457360585875747E-2</v>
      </c>
      <c r="AA61" s="1">
        <v>5.9589142983490398E-2</v>
      </c>
      <c r="AB61" s="1">
        <v>4.846698185517772E-2</v>
      </c>
      <c r="AC61" s="1">
        <v>1.8539204062997149E-2</v>
      </c>
      <c r="AD61" s="1">
        <v>2.8121045052432313E-2</v>
      </c>
      <c r="AE61" s="1">
        <v>2.9908932827959769E-2</v>
      </c>
      <c r="AF61" s="1">
        <v>2.7120456674650274E-2</v>
      </c>
      <c r="AG61" s="1">
        <v>2.7966640962886726E-2</v>
      </c>
      <c r="AH61" s="1">
        <v>3.0595225632148088E-2</v>
      </c>
      <c r="AI61" s="1">
        <v>2.8952036893998979E-2</v>
      </c>
      <c r="AJ61" s="1">
        <v>2.7803900209205878E-2</v>
      </c>
      <c r="AK61" s="1">
        <v>3.6981366741127814E-2</v>
      </c>
      <c r="AL61" s="1">
        <v>5.4792019877297163E-2</v>
      </c>
      <c r="AM61" s="1">
        <v>5.3288879410886593E-2</v>
      </c>
      <c r="AN61" s="1">
        <v>5.17193827448807E-2</v>
      </c>
      <c r="AO61" s="1">
        <v>4.7698361588652712E-2</v>
      </c>
      <c r="AP61" s="1">
        <v>5.1404934781909994E-2</v>
      </c>
      <c r="AQ61" s="1">
        <v>4.9054750536683005E-2</v>
      </c>
      <c r="AR61" s="1">
        <v>4.343011197770355E-2</v>
      </c>
      <c r="AS61" s="1">
        <v>5.1509265457446267E-2</v>
      </c>
      <c r="AT61" s="1">
        <v>5.7496568048859005E-2</v>
      </c>
      <c r="AU61" s="1">
        <v>6.4172239946349852E-2</v>
      </c>
      <c r="AV61" s="1">
        <v>8.9057311401381359E-2</v>
      </c>
      <c r="AW61" s="1"/>
      <c r="AX61" s="1"/>
      <c r="AY61" s="1"/>
      <c r="AZ61" s="1"/>
      <c r="BA61" s="1"/>
    </row>
    <row r="62" spans="1:56" x14ac:dyDescent="0.25">
      <c r="B62" t="s">
        <v>3</v>
      </c>
      <c r="C62" s="1">
        <v>5.924264459346186E-2</v>
      </c>
      <c r="D62" s="1">
        <v>5.5140574020552342E-2</v>
      </c>
      <c r="E62" s="1">
        <v>6.5809998707342304E-2</v>
      </c>
      <c r="F62" s="1">
        <v>7.1445127806074343E-2</v>
      </c>
      <c r="G62" s="1">
        <v>9.9367131095630168E-2</v>
      </c>
      <c r="H62" s="1">
        <v>0.14831703744953922</v>
      </c>
      <c r="I62" s="1">
        <v>0.13082561187959907</v>
      </c>
      <c r="J62" s="1">
        <v>8.5802346384840342E-2</v>
      </c>
      <c r="K62" s="1">
        <v>0.1084210580048187</v>
      </c>
      <c r="L62" s="1">
        <v>7.0213105886457822E-2</v>
      </c>
      <c r="M62" s="1">
        <v>7.5373879597584195E-2</v>
      </c>
      <c r="N62" s="1">
        <v>8.0437420750415378E-2</v>
      </c>
      <c r="O62" s="1">
        <v>5.3453234876820077E-2</v>
      </c>
      <c r="P62" s="1">
        <v>7.1081727871137937E-2</v>
      </c>
      <c r="Q62" s="1">
        <v>0.12105483426805963</v>
      </c>
      <c r="R62" s="1">
        <v>0.10370462167405148</v>
      </c>
      <c r="S62" s="1">
        <v>8.873597905306102E-2</v>
      </c>
      <c r="T62" s="1">
        <v>0.10200623298533149</v>
      </c>
      <c r="U62" s="1">
        <v>9.4894762828904577E-2</v>
      </c>
      <c r="V62" s="1">
        <v>0.10103547445139346</v>
      </c>
      <c r="W62" s="1">
        <v>9.2920157214131147E-2</v>
      </c>
      <c r="X62" s="1">
        <v>6.9878424923557475E-2</v>
      </c>
      <c r="Y62" s="1">
        <v>7.7874021095461696E-2</v>
      </c>
      <c r="Z62" s="1">
        <v>6.2457360585875747E-2</v>
      </c>
      <c r="AA62" s="1">
        <v>5.9589142983490398E-2</v>
      </c>
      <c r="AB62" s="1">
        <v>4.846698185517772E-2</v>
      </c>
      <c r="AC62" s="1">
        <v>1.8539204062997149E-2</v>
      </c>
      <c r="AD62" s="1">
        <v>2.8121045052432313E-2</v>
      </c>
      <c r="AE62" s="1">
        <v>2.9908932827959769E-2</v>
      </c>
      <c r="AF62" s="1">
        <v>2.7120456674650274E-2</v>
      </c>
      <c r="AG62" s="1">
        <v>2.7966640962886726E-2</v>
      </c>
      <c r="AH62" s="1">
        <v>3.0595225632148088E-2</v>
      </c>
      <c r="AI62" s="1">
        <v>2.8952036893998979E-2</v>
      </c>
      <c r="AJ62" s="1">
        <v>2.7803900209205878E-2</v>
      </c>
      <c r="AK62" s="1">
        <v>3.6981366741127814E-2</v>
      </c>
      <c r="AL62" s="1">
        <v>5.4792019877297163E-2</v>
      </c>
      <c r="AM62" s="1">
        <v>5.3288879410886593E-2</v>
      </c>
      <c r="AN62" s="1">
        <v>5.17193827448807E-2</v>
      </c>
      <c r="AO62" s="1">
        <v>4.7698361588652712E-2</v>
      </c>
      <c r="AP62" s="1">
        <v>5.1404934781909994E-2</v>
      </c>
      <c r="AQ62" s="1">
        <v>4.9054750536683005E-2</v>
      </c>
      <c r="AR62" s="1">
        <v>4.343011197770355E-2</v>
      </c>
      <c r="AS62" s="1">
        <v>5.1509265457446267E-2</v>
      </c>
      <c r="AT62" s="1">
        <v>5.7496568048859005E-2</v>
      </c>
      <c r="AU62" s="1">
        <v>6.4172239946349852E-2</v>
      </c>
      <c r="AV62" s="1">
        <v>6.4000000000000001E-2</v>
      </c>
      <c r="AW62" s="1">
        <v>7.1999999999999995E-2</v>
      </c>
      <c r="AX62" s="1">
        <v>6.4000000000000001E-2</v>
      </c>
      <c r="AY62" s="1">
        <v>5.8000000000000003E-2</v>
      </c>
      <c r="AZ62" s="1">
        <v>5.6000000000000001E-2</v>
      </c>
      <c r="BA62" s="1">
        <v>0.05</v>
      </c>
    </row>
    <row r="63" spans="1:56" x14ac:dyDescent="0.25">
      <c r="A63" t="s">
        <v>40</v>
      </c>
      <c r="B63" t="s">
        <v>1</v>
      </c>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v>8.5000000000000006E-2</v>
      </c>
      <c r="AV63" s="1">
        <v>8.5999999999999993E-2</v>
      </c>
      <c r="AW63" s="1">
        <v>5.1999999999999998E-2</v>
      </c>
      <c r="AX63" s="1">
        <v>4.7E-2</v>
      </c>
      <c r="AY63" s="1">
        <v>4.2999999999999997E-2</v>
      </c>
      <c r="AZ63" s="1">
        <v>0.04</v>
      </c>
      <c r="BA63" s="1">
        <v>0.03</v>
      </c>
      <c r="BB63" s="4">
        <v>46174</v>
      </c>
      <c r="BC63" t="s">
        <v>704</v>
      </c>
    </row>
    <row r="64" spans="1:56" x14ac:dyDescent="0.25">
      <c r="B64" t="s">
        <v>2</v>
      </c>
      <c r="C64" s="1">
        <v>2.6819107241135304E-2</v>
      </c>
      <c r="D64" s="1">
        <v>2.2699747289691381E-2</v>
      </c>
      <c r="E64" s="1">
        <v>2.3094049270594965E-2</v>
      </c>
      <c r="F64" s="1">
        <v>4.4505838316273097E-2</v>
      </c>
      <c r="G64" s="1">
        <v>8.4090375696767E-2</v>
      </c>
      <c r="H64" s="1">
        <v>7.794941486305304E-2</v>
      </c>
      <c r="I64" s="1">
        <v>0.10036957673079837</v>
      </c>
      <c r="J64" s="1">
        <v>0.14332799234628249</v>
      </c>
      <c r="K64" s="1">
        <v>0.1531258148313373</v>
      </c>
      <c r="L64" s="1">
        <v>0.13717307288225186</v>
      </c>
      <c r="M64" s="1">
        <v>0.12105232736522381</v>
      </c>
      <c r="N64" s="1">
        <v>0.11959201919397801</v>
      </c>
      <c r="O64" s="1">
        <v>0.13853601441791707</v>
      </c>
      <c r="P64" s="1">
        <v>0.14200836403237191</v>
      </c>
      <c r="Q64" s="1">
        <v>0.2132176964673673</v>
      </c>
      <c r="R64" s="1">
        <v>0.17790253496650407</v>
      </c>
      <c r="S64" s="1">
        <v>0.19125581894379465</v>
      </c>
      <c r="T64" s="1">
        <v>0.18099572372308631</v>
      </c>
      <c r="U64" s="1">
        <v>0.18482325253713541</v>
      </c>
      <c r="V64" s="1">
        <v>0.18731041571017776</v>
      </c>
      <c r="W64" s="1">
        <v>0.12180237606179205</v>
      </c>
      <c r="X64" s="1">
        <v>0.14671657098013499</v>
      </c>
      <c r="Y64" s="1">
        <v>0.13928945263623649</v>
      </c>
      <c r="Z64" s="1">
        <v>0.16795532186527448</v>
      </c>
      <c r="AA64" s="1">
        <v>0.38064400424702699</v>
      </c>
      <c r="AB64" s="1">
        <v>0.15814847981220848</v>
      </c>
      <c r="AC64" s="1">
        <v>5.8903385244458643E-2</v>
      </c>
      <c r="AD64" s="1">
        <v>3.6722846973821929E-2</v>
      </c>
      <c r="AE64" s="1">
        <v>3.1352071971266521E-2</v>
      </c>
      <c r="AF64" s="1">
        <v>3.3848930099796171E-2</v>
      </c>
      <c r="AG64" s="1">
        <v>5.5999320888098069E-3</v>
      </c>
      <c r="AH64" s="1">
        <v>1.1024013659244871E-2</v>
      </c>
      <c r="AI64" s="1">
        <v>2.6188072962804201E-2</v>
      </c>
      <c r="AJ64" s="1">
        <v>3.9357703801075998E-2</v>
      </c>
      <c r="AK64" s="1">
        <v>3.8782668429606995E-2</v>
      </c>
      <c r="AL64" s="1">
        <v>5.5585858888574063E-2</v>
      </c>
      <c r="AM64" s="1">
        <v>7.2983494820242217E-2</v>
      </c>
      <c r="AN64" s="1">
        <v>4.5125815019313897E-2</v>
      </c>
      <c r="AO64" s="1">
        <v>4.8987208213031028E-2</v>
      </c>
      <c r="AP64" s="1">
        <v>5.5686846157954703E-2</v>
      </c>
      <c r="AQ64" s="1">
        <v>5.2552899597707974E-2</v>
      </c>
      <c r="AR64" s="1">
        <v>3.7284135456234518E-2</v>
      </c>
      <c r="AS64" s="1">
        <v>3.7328110464794229E-2</v>
      </c>
      <c r="AT64" s="1">
        <v>5.0297553956957348E-2</v>
      </c>
      <c r="AU64" s="1">
        <v>4.2387759498998916E-2</v>
      </c>
      <c r="AV64" s="1">
        <v>6.5055366604327244E-2</v>
      </c>
      <c r="AW64" s="1">
        <v>5.6511832193349723E-2</v>
      </c>
      <c r="AX64" s="1"/>
      <c r="AY64" s="1"/>
      <c r="AZ64" s="1"/>
      <c r="BA64" s="1"/>
    </row>
    <row r="65" spans="1:56" x14ac:dyDescent="0.25">
      <c r="B65" t="s">
        <v>3</v>
      </c>
      <c r="C65" s="1">
        <v>2.6819107241135304E-2</v>
      </c>
      <c r="D65" s="1">
        <v>2.2699747289691381E-2</v>
      </c>
      <c r="E65" s="1">
        <v>2.3094049270594965E-2</v>
      </c>
      <c r="F65" s="1">
        <v>4.4505838316273097E-2</v>
      </c>
      <c r="G65" s="1">
        <v>8.4090375696767E-2</v>
      </c>
      <c r="H65" s="1">
        <v>7.794941486305304E-2</v>
      </c>
      <c r="I65" s="1">
        <v>0.10036957673079837</v>
      </c>
      <c r="J65" s="1">
        <v>0.14332799234628249</v>
      </c>
      <c r="K65" s="1">
        <v>0.1531258148313373</v>
      </c>
      <c r="L65" s="1">
        <v>0.13717307288225186</v>
      </c>
      <c r="M65" s="1">
        <v>0.12105232736522381</v>
      </c>
      <c r="N65" s="1">
        <v>0.11959201919397801</v>
      </c>
      <c r="O65" s="1">
        <v>0.13853601441791707</v>
      </c>
      <c r="P65" s="1">
        <v>0.14200836403237191</v>
      </c>
      <c r="Q65" s="1">
        <v>0.2132176964673673</v>
      </c>
      <c r="R65" s="1">
        <v>0.17790253496650407</v>
      </c>
      <c r="S65" s="1">
        <v>0.19125581894379465</v>
      </c>
      <c r="T65" s="1">
        <v>0.18099572372308631</v>
      </c>
      <c r="U65" s="1">
        <v>0.18482325253713541</v>
      </c>
      <c r="V65" s="1">
        <v>0.18731041571017776</v>
      </c>
      <c r="W65" s="1">
        <v>0.12180237606179205</v>
      </c>
      <c r="X65" s="1">
        <v>0.14671657098013499</v>
      </c>
      <c r="Y65" s="1">
        <v>0.13928945263623649</v>
      </c>
      <c r="Z65" s="1">
        <v>0.16795532186527448</v>
      </c>
      <c r="AA65" s="1">
        <v>0.38064400424702699</v>
      </c>
      <c r="AB65" s="1">
        <v>0.15814847981220848</v>
      </c>
      <c r="AC65" s="1">
        <v>5.8903385244458643E-2</v>
      </c>
      <c r="AD65" s="1">
        <v>3.6722846973821929E-2</v>
      </c>
      <c r="AE65" s="1">
        <v>3.1352071971266521E-2</v>
      </c>
      <c r="AF65" s="1">
        <v>3.3848930099796171E-2</v>
      </c>
      <c r="AG65" s="1">
        <v>5.5999320888098069E-3</v>
      </c>
      <c r="AH65" s="1">
        <v>1.1024013659244871E-2</v>
      </c>
      <c r="AI65" s="1">
        <v>2.6188072962804201E-2</v>
      </c>
      <c r="AJ65" s="1">
        <v>3.9357703801075998E-2</v>
      </c>
      <c r="AK65" s="1">
        <v>3.8782668429606995E-2</v>
      </c>
      <c r="AL65" s="1">
        <v>5.5585858888574063E-2</v>
      </c>
      <c r="AM65" s="1">
        <v>7.2983494820242217E-2</v>
      </c>
      <c r="AN65" s="1">
        <v>4.5125815019313897E-2</v>
      </c>
      <c r="AO65" s="1">
        <v>4.8987208213031028E-2</v>
      </c>
      <c r="AP65" s="1">
        <v>5.5686846157954703E-2</v>
      </c>
      <c r="AQ65" s="1">
        <v>5.2552899597707974E-2</v>
      </c>
      <c r="AR65" s="1">
        <v>3.7284135456234518E-2</v>
      </c>
      <c r="AS65" s="1">
        <v>3.7328110464794229E-2</v>
      </c>
      <c r="AT65" s="1">
        <v>5.0297553956957348E-2</v>
      </c>
      <c r="AU65" s="1">
        <v>4.2387759498998916E-2</v>
      </c>
      <c r="AV65" s="1">
        <v>8.5999999999999993E-2</v>
      </c>
      <c r="AW65" s="1">
        <v>5.1999999999999998E-2</v>
      </c>
      <c r="AX65" s="1">
        <v>4.7E-2</v>
      </c>
      <c r="AY65" s="1">
        <v>4.2999999999999997E-2</v>
      </c>
      <c r="AZ65" s="1">
        <v>0.04</v>
      </c>
      <c r="BA65" s="1">
        <v>0.03</v>
      </c>
    </row>
    <row r="66" spans="1:56" x14ac:dyDescent="0.25">
      <c r="A66" t="s">
        <v>41</v>
      </c>
      <c r="B66" t="s">
        <v>1</v>
      </c>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v>0.19400000000000001</v>
      </c>
      <c r="AV66" s="1">
        <v>0.17699999999999999</v>
      </c>
      <c r="AW66" s="1">
        <v>0.17</v>
      </c>
      <c r="AX66" s="1">
        <v>0.16200000000000001</v>
      </c>
      <c r="AY66" s="1">
        <v>0.151</v>
      </c>
      <c r="AZ66" s="1">
        <v>0.14099999999999999</v>
      </c>
      <c r="BA66" s="1">
        <v>0.13200000000000001</v>
      </c>
      <c r="BB66" s="4">
        <v>46054</v>
      </c>
      <c r="BC66" t="s">
        <v>42</v>
      </c>
      <c r="BD66" t="s">
        <v>6</v>
      </c>
    </row>
    <row r="67" spans="1:56" x14ac:dyDescent="0.25">
      <c r="B67" t="s">
        <v>2</v>
      </c>
      <c r="C67" s="1"/>
      <c r="D67" s="1">
        <v>5.1255999331550799E-3</v>
      </c>
      <c r="E67" s="1">
        <v>3.0547892197986579E-2</v>
      </c>
      <c r="F67" s="1">
        <v>6.4113396267361122E-2</v>
      </c>
      <c r="G67" s="1">
        <v>0.11218855094178082</v>
      </c>
      <c r="H67" s="1">
        <v>8.9947278963414631E-2</v>
      </c>
      <c r="I67" s="1">
        <v>6.9133123525943391E-2</v>
      </c>
      <c r="J67" s="1">
        <v>9.2148643465909091E-2</v>
      </c>
      <c r="K67" s="1">
        <v>7.5702146739130435E-2</v>
      </c>
      <c r="L67" s="1">
        <v>6.07772467996988E-2</v>
      </c>
      <c r="M67" s="1">
        <v>4.2534685986682808E-2</v>
      </c>
      <c r="N67" s="1">
        <v>5.5272837189616258E-2</v>
      </c>
      <c r="O67" s="1">
        <v>6.8365536273486432E-2</v>
      </c>
      <c r="P67" s="1">
        <v>4.7279632395591652E-2</v>
      </c>
      <c r="Q67" s="1">
        <v>5.7790206398251297E-2</v>
      </c>
      <c r="R67" s="1">
        <v>4.7254834311496276E-2</v>
      </c>
      <c r="S67" s="1">
        <v>4.5921425849229182E-2</v>
      </c>
      <c r="T67" s="1">
        <v>9.7250706710704266E-2</v>
      </c>
      <c r="U67" s="1">
        <v>0.11278727182932106</v>
      </c>
      <c r="V67" s="1">
        <v>0.11895127437970347</v>
      </c>
      <c r="W67" s="1">
        <v>0.10928614014051093</v>
      </c>
      <c r="X67" s="1">
        <v>9.0600270055957707E-2</v>
      </c>
      <c r="Y67" s="1">
        <v>0.11800361277899135</v>
      </c>
      <c r="Z67" s="1">
        <v>8.7127840807063595E-2</v>
      </c>
      <c r="AA67" s="1">
        <v>8.1742765085983757E-2</v>
      </c>
      <c r="AB67" s="1">
        <v>0.11891895366869147</v>
      </c>
      <c r="AC67" s="1">
        <v>9.0311680868566988E-2</v>
      </c>
      <c r="AD67" s="1">
        <v>6.8223884067224919E-2</v>
      </c>
      <c r="AE67" s="1">
        <v>6.109364619979208E-2</v>
      </c>
      <c r="AF67" s="1">
        <v>7.0231423194627551E-2</v>
      </c>
      <c r="AG67" s="1">
        <v>7.3483984863357332E-2</v>
      </c>
      <c r="AH67" s="1">
        <v>7.9019316862980873E-2</v>
      </c>
      <c r="AI67" s="1">
        <v>8.3871132951999092E-2</v>
      </c>
      <c r="AJ67" s="1">
        <v>8.5783497951553059E-2</v>
      </c>
      <c r="AK67" s="1">
        <v>0.10154203412992388</v>
      </c>
      <c r="AL67" s="1">
        <v>9.7485130981487964E-2</v>
      </c>
      <c r="AM67" s="1">
        <v>9.8787154845802777E-2</v>
      </c>
      <c r="AN67" s="1">
        <v>0.10015969079659966</v>
      </c>
      <c r="AO67" s="1">
        <v>0.10065556091486577</v>
      </c>
      <c r="AP67" s="1">
        <v>0.10419938973650948</v>
      </c>
      <c r="AQ67" s="1">
        <v>0.12831583713076394</v>
      </c>
      <c r="AR67" s="1">
        <v>0.11402897274039846</v>
      </c>
      <c r="AS67" s="1">
        <v>0.17240890115761698</v>
      </c>
      <c r="AT67" s="1">
        <v>0.19939628553864797</v>
      </c>
      <c r="AU67" s="1">
        <v>0.19110753330978325</v>
      </c>
      <c r="AV67" s="1">
        <v>0.20972797951601255</v>
      </c>
      <c r="AW67" s="1"/>
      <c r="AX67" s="1"/>
      <c r="AY67" s="1"/>
      <c r="AZ67" s="1"/>
      <c r="BA67" s="1"/>
    </row>
    <row r="68" spans="1:56" x14ac:dyDescent="0.25">
      <c r="B68" t="s">
        <v>3</v>
      </c>
      <c r="C68" s="1"/>
      <c r="D68" s="1">
        <v>5.1255999331550799E-3</v>
      </c>
      <c r="E68" s="1">
        <v>3.0547892197986579E-2</v>
      </c>
      <c r="F68" s="1">
        <v>6.4113396267361122E-2</v>
      </c>
      <c r="G68" s="1">
        <v>0.11218855094178082</v>
      </c>
      <c r="H68" s="1">
        <v>8.9947278963414631E-2</v>
      </c>
      <c r="I68" s="1">
        <v>6.9133123525943391E-2</v>
      </c>
      <c r="J68" s="1">
        <v>9.2148643465909091E-2</v>
      </c>
      <c r="K68" s="1">
        <v>7.5702146739130435E-2</v>
      </c>
      <c r="L68" s="1">
        <v>6.07772467996988E-2</v>
      </c>
      <c r="M68" s="1">
        <v>4.2534685986682808E-2</v>
      </c>
      <c r="N68" s="1">
        <v>5.5272837189616258E-2</v>
      </c>
      <c r="O68" s="1">
        <v>6.8365536273486432E-2</v>
      </c>
      <c r="P68" s="1">
        <v>4.7279632395591652E-2</v>
      </c>
      <c r="Q68" s="1">
        <v>5.7790206398251297E-2</v>
      </c>
      <c r="R68" s="1">
        <v>4.7254834311496276E-2</v>
      </c>
      <c r="S68" s="1">
        <v>4.5921425849229182E-2</v>
      </c>
      <c r="T68" s="1">
        <v>9.7250706710704266E-2</v>
      </c>
      <c r="U68" s="1">
        <v>0.11278727182932106</v>
      </c>
      <c r="V68" s="1">
        <v>0.11895127437970347</v>
      </c>
      <c r="W68" s="1">
        <v>0.10928614014051093</v>
      </c>
      <c r="X68" s="1">
        <v>9.0600270055957707E-2</v>
      </c>
      <c r="Y68" s="1">
        <v>0.11800361277899135</v>
      </c>
      <c r="Z68" s="1">
        <v>8.7127840807063595E-2</v>
      </c>
      <c r="AA68" s="1">
        <v>8.1742765085983757E-2</v>
      </c>
      <c r="AB68" s="1">
        <v>0.11891895366869147</v>
      </c>
      <c r="AC68" s="1">
        <v>9.0311680868566988E-2</v>
      </c>
      <c r="AD68" s="1">
        <v>6.8223884067224919E-2</v>
      </c>
      <c r="AE68" s="1">
        <v>6.109364619979208E-2</v>
      </c>
      <c r="AF68" s="1">
        <v>7.0231423194627551E-2</v>
      </c>
      <c r="AG68" s="1">
        <v>7.3483984863357332E-2</v>
      </c>
      <c r="AH68" s="1">
        <v>7.9019316862980873E-2</v>
      </c>
      <c r="AI68" s="1">
        <v>8.3871132951999092E-2</v>
      </c>
      <c r="AJ68" s="1">
        <v>8.5783497951553059E-2</v>
      </c>
      <c r="AK68" s="1">
        <v>0.10154203412992388</v>
      </c>
      <c r="AL68" s="1">
        <v>9.7485130981487964E-2</v>
      </c>
      <c r="AM68" s="1">
        <v>9.8787154845802777E-2</v>
      </c>
      <c r="AN68" s="1">
        <v>0.10015969079659966</v>
      </c>
      <c r="AO68" s="1">
        <v>0.10065556091486577</v>
      </c>
      <c r="AP68" s="1">
        <v>0.10419938973650948</v>
      </c>
      <c r="AQ68" s="1">
        <v>0.12831583713076394</v>
      </c>
      <c r="AR68" s="1">
        <v>0.11402897274039846</v>
      </c>
      <c r="AS68" s="1">
        <v>0.17240890115761698</v>
      </c>
      <c r="AT68" s="1">
        <v>0.19939628553864797</v>
      </c>
      <c r="AU68" s="1">
        <v>0.19110753330978325</v>
      </c>
      <c r="AV68" s="1">
        <v>0.17699999999999999</v>
      </c>
      <c r="AW68" s="1">
        <v>0.17</v>
      </c>
      <c r="AX68" s="1">
        <v>0.16200000000000001</v>
      </c>
      <c r="AY68" s="1">
        <v>0.151</v>
      </c>
      <c r="AZ68" s="1">
        <v>0.14099999999999999</v>
      </c>
      <c r="BA68" s="1">
        <v>0.13200000000000001</v>
      </c>
    </row>
    <row r="69" spans="1:56" x14ac:dyDescent="0.25">
      <c r="A69" t="s">
        <v>43</v>
      </c>
      <c r="B69" t="s">
        <v>1</v>
      </c>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v>6.8000000000000005E-2</v>
      </c>
      <c r="AV69" s="1">
        <v>9.2999999999999999E-2</v>
      </c>
      <c r="AW69" s="1">
        <v>0.10299999999999999</v>
      </c>
      <c r="AX69" s="1">
        <v>0.10100000000000001</v>
      </c>
      <c r="AY69" s="1">
        <v>9.7000000000000003E-2</v>
      </c>
      <c r="AZ69" s="1">
        <v>9.9000000000000005E-2</v>
      </c>
      <c r="BA69" s="1">
        <v>9.5000000000000001E-2</v>
      </c>
      <c r="BB69" s="4">
        <v>45992</v>
      </c>
      <c r="BC69" t="s">
        <v>44</v>
      </c>
      <c r="BD69" t="s">
        <v>6</v>
      </c>
    </row>
    <row r="70" spans="1:56" x14ac:dyDescent="0.25">
      <c r="B70" t="s">
        <v>2</v>
      </c>
      <c r="C70" s="1"/>
      <c r="D70" s="1"/>
      <c r="E70" s="1"/>
      <c r="F70" s="1"/>
      <c r="G70" s="1"/>
      <c r="H70" s="1"/>
      <c r="I70" s="1"/>
      <c r="J70" s="1"/>
      <c r="K70" s="1"/>
      <c r="L70" s="1"/>
      <c r="M70" s="1"/>
      <c r="N70" s="1"/>
      <c r="O70" s="1">
        <v>6.1745530287474336E-2</v>
      </c>
      <c r="P70" s="1">
        <v>0.17223995148637486</v>
      </c>
      <c r="Q70" s="1">
        <v>3.7687269021739133E-3</v>
      </c>
      <c r="R70" s="1">
        <v>2.3995167638483961E-2</v>
      </c>
      <c r="S70" s="1">
        <v>2.6155843684783825E-2</v>
      </c>
      <c r="T70" s="1">
        <v>2.6611510842795713E-2</v>
      </c>
      <c r="U70" s="1">
        <v>3.854583934150875E-2</v>
      </c>
      <c r="V70" s="1">
        <v>4.7662028239526172E-2</v>
      </c>
      <c r="W70" s="1">
        <v>3.3424259505304366E-2</v>
      </c>
      <c r="X70" s="1">
        <v>4.6337517506799916E-2</v>
      </c>
      <c r="Y70" s="1">
        <v>4.5358579297429522E-2</v>
      </c>
      <c r="Z70" s="1">
        <v>5.6768503688379907E-2</v>
      </c>
      <c r="AA70" s="1">
        <v>5.0007828135550318E-2</v>
      </c>
      <c r="AB70" s="1">
        <v>3.9552656746357245E-2</v>
      </c>
      <c r="AC70" s="1">
        <v>3.1482230509372926E-2</v>
      </c>
      <c r="AD70" s="1">
        <v>2.0965021582828799E-2</v>
      </c>
      <c r="AE70" s="1">
        <v>2.3557828864632636E-2</v>
      </c>
      <c r="AF70" s="1">
        <v>2.9021298738236393E-2</v>
      </c>
      <c r="AG70" s="1">
        <v>3.1153475599317131E-2</v>
      </c>
      <c r="AH70" s="1">
        <v>3.5173784224614243E-2</v>
      </c>
      <c r="AI70" s="1">
        <v>3.7008750764217342E-2</v>
      </c>
      <c r="AJ70" s="1">
        <v>4.2221227803555049E-2</v>
      </c>
      <c r="AK70" s="1">
        <v>4.0123451346595229E-2</v>
      </c>
      <c r="AL70" s="1">
        <v>4.0845239258732943E-2</v>
      </c>
      <c r="AM70" s="1">
        <v>4.6886695250064711E-2</v>
      </c>
      <c r="AN70" s="1">
        <v>4.6845147536955109E-2</v>
      </c>
      <c r="AO70" s="1">
        <v>4.9010777080268582E-2</v>
      </c>
      <c r="AP70" s="1">
        <v>4.2933143397820096E-2</v>
      </c>
      <c r="AQ70" s="1">
        <v>5.7943868830185659E-2</v>
      </c>
      <c r="AR70" s="1">
        <v>6.7896261173694863E-2</v>
      </c>
      <c r="AS70" s="1">
        <v>6.511184453794959E-2</v>
      </c>
      <c r="AT70" s="1">
        <v>7.4100506397596078E-2</v>
      </c>
      <c r="AU70" s="1">
        <v>8.2879838301826117E-2</v>
      </c>
      <c r="AV70" s="1">
        <v>0.15592587725747406</v>
      </c>
      <c r="AW70" s="1"/>
      <c r="AX70" s="1"/>
      <c r="AY70" s="1"/>
      <c r="AZ70" s="1"/>
      <c r="BA70" s="1"/>
      <c r="BB70" s="4"/>
    </row>
    <row r="71" spans="1:56" x14ac:dyDescent="0.25">
      <c r="B71" t="s">
        <v>3</v>
      </c>
      <c r="C71" s="1"/>
      <c r="D71" s="1"/>
      <c r="E71" s="1"/>
      <c r="F71" s="1"/>
      <c r="G71" s="1"/>
      <c r="H71" s="1"/>
      <c r="I71" s="1"/>
      <c r="J71" s="1"/>
      <c r="K71" s="1"/>
      <c r="L71" s="1"/>
      <c r="M71" s="1"/>
      <c r="N71" s="1"/>
      <c r="O71" s="1">
        <v>6.1745530287474336E-2</v>
      </c>
      <c r="P71" s="1">
        <v>0.17223995148637486</v>
      </c>
      <c r="Q71" s="1">
        <v>3.7687269021739133E-3</v>
      </c>
      <c r="R71" s="1">
        <v>2.3995167638483961E-2</v>
      </c>
      <c r="S71" s="1">
        <v>2.6155843684783825E-2</v>
      </c>
      <c r="T71" s="1">
        <v>2.6611510842795713E-2</v>
      </c>
      <c r="U71" s="1">
        <v>3.854583934150875E-2</v>
      </c>
      <c r="V71" s="1">
        <v>4.7662028239526172E-2</v>
      </c>
      <c r="W71" s="1">
        <v>3.3424259505304366E-2</v>
      </c>
      <c r="X71" s="1">
        <v>4.6337517506799916E-2</v>
      </c>
      <c r="Y71" s="1">
        <v>4.5358579297429522E-2</v>
      </c>
      <c r="Z71" s="1">
        <v>5.6768503688379907E-2</v>
      </c>
      <c r="AA71" s="1">
        <v>5.0007828135550318E-2</v>
      </c>
      <c r="AB71" s="1">
        <v>3.9552656746357245E-2</v>
      </c>
      <c r="AC71" s="1">
        <v>3.1482230509372926E-2</v>
      </c>
      <c r="AD71" s="1">
        <v>2.0965021582828799E-2</v>
      </c>
      <c r="AE71" s="1">
        <v>2.3557828864632636E-2</v>
      </c>
      <c r="AF71" s="1">
        <v>2.9021298738236393E-2</v>
      </c>
      <c r="AG71" s="1">
        <v>3.1153475599317131E-2</v>
      </c>
      <c r="AH71" s="1">
        <v>3.5173784224614243E-2</v>
      </c>
      <c r="AI71" s="1">
        <v>3.7008750764217342E-2</v>
      </c>
      <c r="AJ71" s="1">
        <v>4.2221227803555049E-2</v>
      </c>
      <c r="AK71" s="1">
        <v>4.0123451346595229E-2</v>
      </c>
      <c r="AL71" s="1">
        <v>4.0845239258732943E-2</v>
      </c>
      <c r="AM71" s="1">
        <v>4.6886695250064711E-2</v>
      </c>
      <c r="AN71" s="1">
        <v>4.6845147536955109E-2</v>
      </c>
      <c r="AO71" s="1">
        <v>4.9010777080268582E-2</v>
      </c>
      <c r="AP71" s="1">
        <v>4.2933143397820096E-2</v>
      </c>
      <c r="AQ71" s="1">
        <v>5.7943868830185659E-2</v>
      </c>
      <c r="AR71" s="1">
        <v>6.7896261173694863E-2</v>
      </c>
      <c r="AS71" s="1">
        <v>6.511184453794959E-2</v>
      </c>
      <c r="AT71" s="1">
        <v>7.4100506397596078E-2</v>
      </c>
      <c r="AU71" s="1">
        <v>8.2879838301826117E-2</v>
      </c>
      <c r="AV71" s="1">
        <v>9.2999999999999999E-2</v>
      </c>
      <c r="AW71" s="1">
        <v>0.10299999999999999</v>
      </c>
      <c r="AX71" s="1">
        <v>0.10100000000000001</v>
      </c>
      <c r="AY71" s="1">
        <v>9.7000000000000003E-2</v>
      </c>
      <c r="AZ71" s="1">
        <v>9.9000000000000005E-2</v>
      </c>
      <c r="BA71" s="1">
        <v>9.5000000000000001E-2</v>
      </c>
      <c r="BB71" s="4"/>
    </row>
    <row r="72" spans="1:56" x14ac:dyDescent="0.25">
      <c r="A72" t="s">
        <v>45</v>
      </c>
      <c r="B72" t="s">
        <v>1</v>
      </c>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v>0.187</v>
      </c>
      <c r="AV72" s="1">
        <v>0.186</v>
      </c>
      <c r="AW72" s="1">
        <v>0.17799999999999999</v>
      </c>
      <c r="AX72" s="1">
        <v>0.193</v>
      </c>
      <c r="AY72" s="1">
        <v>0.182</v>
      </c>
      <c r="AZ72" s="1">
        <v>0.182</v>
      </c>
      <c r="BA72" s="1">
        <v>0.16900000000000001</v>
      </c>
      <c r="BB72" s="4">
        <v>46113</v>
      </c>
      <c r="BC72" t="s">
        <v>256</v>
      </c>
      <c r="BD72" t="s">
        <v>6</v>
      </c>
    </row>
    <row r="73" spans="1:56" x14ac:dyDescent="0.25">
      <c r="B73" t="s">
        <v>2</v>
      </c>
      <c r="C73" s="1">
        <v>0.15396247427495291</v>
      </c>
      <c r="D73" s="1">
        <v>0.14473783323359266</v>
      </c>
      <c r="E73" s="1">
        <v>0.19008194231835826</v>
      </c>
      <c r="F73" s="1">
        <v>0.14606203356720321</v>
      </c>
      <c r="G73" s="1">
        <v>0.15582893618406066</v>
      </c>
      <c r="H73" s="1">
        <v>0.16007972256496542</v>
      </c>
      <c r="I73" s="1">
        <v>0.1547444183100275</v>
      </c>
      <c r="J73" s="1">
        <v>0.14241368098893839</v>
      </c>
      <c r="K73" s="1">
        <v>0.11434982820215815</v>
      </c>
      <c r="L73" s="1">
        <v>8.1967961575276929E-2</v>
      </c>
      <c r="M73" s="1">
        <v>0.1489484135418801</v>
      </c>
      <c r="N73" s="1">
        <v>0.11994570548238898</v>
      </c>
      <c r="O73" s="1">
        <v>0.11918510891309678</v>
      </c>
      <c r="P73" s="1">
        <v>0.15190191006341683</v>
      </c>
      <c r="Q73" s="1">
        <v>0.19013691307349528</v>
      </c>
      <c r="R73" s="1">
        <v>0.2340322765260546</v>
      </c>
      <c r="S73" s="1">
        <v>0.27737549995546451</v>
      </c>
      <c r="T73" s="1">
        <v>0.25502898226450554</v>
      </c>
      <c r="U73" s="1">
        <v>0.26007738154877408</v>
      </c>
      <c r="V73" s="1">
        <v>0.21192567142733487</v>
      </c>
      <c r="W73" s="1">
        <v>0.23307054332450719</v>
      </c>
      <c r="X73" s="1">
        <v>0.12157082728339294</v>
      </c>
      <c r="Y73" s="1">
        <v>0.14146544066020367</v>
      </c>
      <c r="Z73" s="1">
        <v>0.14491372720947099</v>
      </c>
      <c r="AA73" s="1">
        <v>0.20726484464866346</v>
      </c>
      <c r="AB73" s="1">
        <v>0.20357469900122122</v>
      </c>
      <c r="AC73" s="1">
        <v>6.1920878341554103E-2</v>
      </c>
      <c r="AD73" s="1">
        <v>6.0955095248940681E-2</v>
      </c>
      <c r="AE73" s="1">
        <v>3.9568976782308585E-2</v>
      </c>
      <c r="AF73" s="1">
        <v>3.4671027232685038E-2</v>
      </c>
      <c r="AG73" s="1">
        <v>3.8227829497430532E-2</v>
      </c>
      <c r="AH73" s="1">
        <v>4.0185345924552592E-2</v>
      </c>
      <c r="AI73" s="1">
        <v>2.4820158886194689E-2</v>
      </c>
      <c r="AJ73" s="1">
        <v>2.8579844349090385E-2</v>
      </c>
      <c r="AK73" s="1">
        <v>8.40244502439777E-2</v>
      </c>
      <c r="AL73" s="1">
        <v>8.1763941296711343E-2</v>
      </c>
      <c r="AM73" s="1">
        <v>9.831209619292175E-2</v>
      </c>
      <c r="AN73" s="1">
        <v>8.46398791124785E-2</v>
      </c>
      <c r="AO73" s="1">
        <v>0.10175469778741854</v>
      </c>
      <c r="AP73" s="1">
        <v>0.11301524681540251</v>
      </c>
      <c r="AQ73" s="1">
        <v>0.17431588959170649</v>
      </c>
      <c r="AR73" s="1">
        <v>0.12617688734094437</v>
      </c>
      <c r="AS73" s="1">
        <v>0.23356074515058314</v>
      </c>
      <c r="AT73" s="1">
        <v>0.18450505923233834</v>
      </c>
      <c r="AU73" s="1">
        <v>0.18382848713098182</v>
      </c>
      <c r="AV73" s="1">
        <v>0.22791726020289585</v>
      </c>
      <c r="AW73" s="1"/>
      <c r="AX73" s="1"/>
      <c r="AY73" s="1"/>
      <c r="AZ73" s="1"/>
      <c r="BA73" s="1"/>
    </row>
    <row r="74" spans="1:56" x14ac:dyDescent="0.25">
      <c r="B74" t="s">
        <v>3</v>
      </c>
      <c r="C74" s="1">
        <v>0.15396247427495291</v>
      </c>
      <c r="D74" s="1">
        <v>0.14473783323359266</v>
      </c>
      <c r="E74" s="1">
        <v>0.19008194231835826</v>
      </c>
      <c r="F74" s="1">
        <v>0.14606203356720321</v>
      </c>
      <c r="G74" s="1">
        <v>0.15582893618406066</v>
      </c>
      <c r="H74" s="1">
        <v>0.16007972256496542</v>
      </c>
      <c r="I74" s="1">
        <v>0.1547444183100275</v>
      </c>
      <c r="J74" s="1">
        <v>0.14241368098893839</v>
      </c>
      <c r="K74" s="1">
        <v>0.11434982820215815</v>
      </c>
      <c r="L74" s="1">
        <v>8.1967961575276929E-2</v>
      </c>
      <c r="M74" s="1">
        <v>0.1489484135418801</v>
      </c>
      <c r="N74" s="1">
        <v>0.11994570548238898</v>
      </c>
      <c r="O74" s="1">
        <v>0.11918510891309678</v>
      </c>
      <c r="P74" s="1">
        <v>0.15190191006341683</v>
      </c>
      <c r="Q74" s="1">
        <v>0.19013691307349528</v>
      </c>
      <c r="R74" s="1">
        <v>0.2340322765260546</v>
      </c>
      <c r="S74" s="1">
        <v>0.27737549995546451</v>
      </c>
      <c r="T74" s="1">
        <v>0.25502898226450554</v>
      </c>
      <c r="U74" s="1">
        <v>0.26007738154877408</v>
      </c>
      <c r="V74" s="1">
        <v>0.21192567142733487</v>
      </c>
      <c r="W74" s="1">
        <v>0.23307054332450719</v>
      </c>
      <c r="X74" s="1">
        <v>0.12157082728339294</v>
      </c>
      <c r="Y74" s="1">
        <v>0.14146544066020367</v>
      </c>
      <c r="Z74" s="1">
        <v>0.14491372720947099</v>
      </c>
      <c r="AA74" s="1">
        <v>0.20726484464866346</v>
      </c>
      <c r="AB74" s="1">
        <v>0.20357469900122122</v>
      </c>
      <c r="AC74" s="1">
        <v>6.1920878341554103E-2</v>
      </c>
      <c r="AD74" s="1">
        <v>6.0955095248940681E-2</v>
      </c>
      <c r="AE74" s="1">
        <v>3.9568976782308585E-2</v>
      </c>
      <c r="AF74" s="1">
        <v>3.4671027232685038E-2</v>
      </c>
      <c r="AG74" s="1">
        <v>3.8227829497430532E-2</v>
      </c>
      <c r="AH74" s="1">
        <v>4.0185345924552592E-2</v>
      </c>
      <c r="AI74" s="1">
        <v>2.4820158886194689E-2</v>
      </c>
      <c r="AJ74" s="1">
        <v>2.8579844349090385E-2</v>
      </c>
      <c r="AK74" s="1">
        <v>8.40244502439777E-2</v>
      </c>
      <c r="AL74" s="1">
        <v>8.1763941296711343E-2</v>
      </c>
      <c r="AM74" s="1">
        <v>9.831209619292175E-2</v>
      </c>
      <c r="AN74" s="1">
        <v>8.46398791124785E-2</v>
      </c>
      <c r="AO74" s="1">
        <v>0.10175469778741854</v>
      </c>
      <c r="AP74" s="1">
        <v>0.11301524681540251</v>
      </c>
      <c r="AQ74" s="1">
        <v>0.17431588959170649</v>
      </c>
      <c r="AR74" s="1">
        <v>0.12617688734094437</v>
      </c>
      <c r="AS74" s="1">
        <v>0.23356074515058314</v>
      </c>
      <c r="AT74" s="1">
        <v>0.18450505923233834</v>
      </c>
      <c r="AU74" s="1">
        <v>0.18382848713098182</v>
      </c>
      <c r="AV74" s="1">
        <v>0.186</v>
      </c>
      <c r="AW74" s="1">
        <v>0.17799999999999999</v>
      </c>
      <c r="AX74" s="1">
        <v>0.193</v>
      </c>
      <c r="AY74" s="1">
        <v>0.182</v>
      </c>
      <c r="AZ74" s="1">
        <v>0.182</v>
      </c>
      <c r="BA74" s="1">
        <v>0.16900000000000001</v>
      </c>
    </row>
    <row r="75" spans="1:56" x14ac:dyDescent="0.25">
      <c r="A75" t="s">
        <v>46</v>
      </c>
      <c r="B75" t="s">
        <v>1</v>
      </c>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v>8.5000000000000006E-2</v>
      </c>
      <c r="AV75" s="1">
        <v>0.214</v>
      </c>
      <c r="AW75" s="1">
        <v>0.22800000000000001</v>
      </c>
      <c r="AX75" s="1">
        <v>0.20100000000000001</v>
      </c>
      <c r="AY75" s="1">
        <v>0.13700000000000001</v>
      </c>
      <c r="AZ75" s="1">
        <v>0.13</v>
      </c>
      <c r="BA75" s="1">
        <v>9.9000000000000005E-2</v>
      </c>
      <c r="BC75" t="s">
        <v>47</v>
      </c>
      <c r="BD75" t="s">
        <v>6</v>
      </c>
    </row>
    <row r="76" spans="1:56" x14ac:dyDescent="0.25">
      <c r="B76" t="s">
        <v>2</v>
      </c>
      <c r="C76" s="1">
        <v>6.9069578081232486E-2</v>
      </c>
      <c r="D76" s="1">
        <v>7.0638122476446838E-2</v>
      </c>
      <c r="E76" s="1">
        <v>6.0324187239221137E-2</v>
      </c>
      <c r="F76" s="1">
        <v>0.1787398152173913</v>
      </c>
      <c r="G76" s="1">
        <v>0.22036889365671641</v>
      </c>
      <c r="H76" s="1">
        <v>0.17720045300113246</v>
      </c>
      <c r="I76" s="1">
        <v>0.14523649071675301</v>
      </c>
      <c r="J76" s="1">
        <v>0.12872843774509804</v>
      </c>
      <c r="K76" s="1">
        <v>0.10334508351038778</v>
      </c>
      <c r="L76" s="1">
        <v>0.14202779460670356</v>
      </c>
      <c r="M76" s="1">
        <v>0.11364911435158422</v>
      </c>
      <c r="N76" s="1">
        <v>6.1452078894014862E-2</v>
      </c>
      <c r="O76" s="1">
        <v>5.815097539964275E-2</v>
      </c>
      <c r="P76" s="1">
        <v>3.5951497268510615E-2</v>
      </c>
      <c r="Q76" s="1">
        <v>0.16698161618685373</v>
      </c>
      <c r="R76" s="1">
        <v>8.2355618976813705E-2</v>
      </c>
      <c r="S76" s="1">
        <v>0.11512903689101663</v>
      </c>
      <c r="T76" s="1">
        <v>0.11659719720964606</v>
      </c>
      <c r="U76" s="1">
        <v>0.173081294868315</v>
      </c>
      <c r="V76" s="1">
        <v>9.3902348520687559E-2</v>
      </c>
      <c r="W76" s="1">
        <v>0.1004105723195186</v>
      </c>
      <c r="X76" s="1">
        <v>0.10979864883165823</v>
      </c>
      <c r="Y76" s="1">
        <v>3.5585803354236521E-2</v>
      </c>
      <c r="Z76" s="1">
        <v>4.5554003546095408E-3</v>
      </c>
      <c r="AA76" s="1">
        <v>6.6654539419556472E-2</v>
      </c>
      <c r="AB76" s="1">
        <v>3.9411311647075863E-2</v>
      </c>
      <c r="AC76" s="1">
        <v>0.21040573871624002</v>
      </c>
      <c r="AD76" s="1">
        <v>0.36698347701193551</v>
      </c>
      <c r="AE76" s="1">
        <v>8.6119102396295152E-2</v>
      </c>
      <c r="AF76" s="1">
        <v>9.4763977701481483E-2</v>
      </c>
      <c r="AG76" s="1">
        <v>6.6791803189377164E-3</v>
      </c>
      <c r="AH76" s="1">
        <v>4.215905148482922E-3</v>
      </c>
      <c r="AI76" s="1">
        <v>1.2266225368980718E-2</v>
      </c>
      <c r="AJ76" s="1">
        <v>3.2633788674428982E-2</v>
      </c>
      <c r="AK76" s="1">
        <v>4.201878536626618E-2</v>
      </c>
      <c r="AL76" s="1">
        <v>7.7243135912026847E-2</v>
      </c>
      <c r="AM76" s="1">
        <v>0.10329004128147486</v>
      </c>
      <c r="AN76" s="1">
        <v>0.13328077788757944</v>
      </c>
      <c r="AO76" s="1">
        <v>7.0780354972391199E-2</v>
      </c>
      <c r="AP76" s="1">
        <v>7.5020202821117071E-2</v>
      </c>
      <c r="AQ76" s="1">
        <v>3.0855346639464157E-2</v>
      </c>
      <c r="AR76" s="1">
        <v>5.1041069074537482E-2</v>
      </c>
      <c r="AS76" s="1">
        <v>6.5065510630150494E-2</v>
      </c>
      <c r="AT76" s="1">
        <v>0.10241069263297033</v>
      </c>
      <c r="AU76" s="1">
        <v>0.13797207661498881</v>
      </c>
      <c r="AV76" s="1">
        <v>0.12796412325894224</v>
      </c>
      <c r="AW76" s="1"/>
      <c r="AX76" s="1"/>
      <c r="AY76" s="1"/>
      <c r="AZ76" s="1"/>
      <c r="BA76" s="1"/>
    </row>
    <row r="77" spans="1:56" x14ac:dyDescent="0.25">
      <c r="B77" t="s">
        <v>3</v>
      </c>
      <c r="C77" s="1">
        <v>6.9069578081232486E-2</v>
      </c>
      <c r="D77" s="1">
        <v>7.0638122476446838E-2</v>
      </c>
      <c r="E77" s="1">
        <v>6.0324187239221137E-2</v>
      </c>
      <c r="F77" s="1">
        <v>0.1787398152173913</v>
      </c>
      <c r="G77" s="1">
        <v>0.22036889365671641</v>
      </c>
      <c r="H77" s="1">
        <v>0.17720045300113246</v>
      </c>
      <c r="I77" s="1">
        <v>0.14523649071675301</v>
      </c>
      <c r="J77" s="1">
        <v>0.12872843774509804</v>
      </c>
      <c r="K77" s="1">
        <v>0.10334508351038778</v>
      </c>
      <c r="L77" s="1">
        <v>0.14202779460670356</v>
      </c>
      <c r="M77" s="1">
        <v>0.11364911435158422</v>
      </c>
      <c r="N77" s="1">
        <v>6.1452078894014862E-2</v>
      </c>
      <c r="O77" s="1">
        <v>5.815097539964275E-2</v>
      </c>
      <c r="P77" s="1">
        <v>3.5951497268510615E-2</v>
      </c>
      <c r="Q77" s="1">
        <v>0.16698161618685373</v>
      </c>
      <c r="R77" s="1">
        <v>8.2355618976813705E-2</v>
      </c>
      <c r="S77" s="1">
        <v>0.11512903689101663</v>
      </c>
      <c r="T77" s="1">
        <v>0.11659719720964606</v>
      </c>
      <c r="U77" s="1">
        <v>0.173081294868315</v>
      </c>
      <c r="V77" s="1">
        <v>9.3902348520687559E-2</v>
      </c>
      <c r="W77" s="1">
        <v>0.1004105723195186</v>
      </c>
      <c r="X77" s="1">
        <v>0.10979864883165823</v>
      </c>
      <c r="Y77" s="1">
        <v>3.5585803354236521E-2</v>
      </c>
      <c r="Z77" s="1">
        <v>4.5554003546095408E-3</v>
      </c>
      <c r="AA77" s="1">
        <v>6.6654539419556472E-2</v>
      </c>
      <c r="AB77" s="1">
        <v>3.9411311647075863E-2</v>
      </c>
      <c r="AC77" s="1">
        <v>0.21040573871624002</v>
      </c>
      <c r="AD77" s="1">
        <v>0.36698347701193551</v>
      </c>
      <c r="AE77" s="1">
        <v>8.6119102396295152E-2</v>
      </c>
      <c r="AF77" s="1">
        <v>9.4763977701481483E-2</v>
      </c>
      <c r="AG77" s="1">
        <v>6.6791803189377164E-3</v>
      </c>
      <c r="AH77" s="1">
        <v>4.215905148482922E-3</v>
      </c>
      <c r="AI77" s="1">
        <v>1.2266225368980718E-2</v>
      </c>
      <c r="AJ77" s="1">
        <v>3.2633788674428982E-2</v>
      </c>
      <c r="AK77" s="1">
        <v>4.201878536626618E-2</v>
      </c>
      <c r="AL77" s="1">
        <v>7.7243135912026847E-2</v>
      </c>
      <c r="AM77" s="1">
        <v>0.10329004128147486</v>
      </c>
      <c r="AN77" s="1">
        <v>0.13328077788757944</v>
      </c>
      <c r="AO77" s="1">
        <v>7.0780354972391199E-2</v>
      </c>
      <c r="AP77" s="1">
        <v>7.5020202821117071E-2</v>
      </c>
      <c r="AQ77" s="1">
        <v>3.0855346639464157E-2</v>
      </c>
      <c r="AR77" s="1">
        <v>5.1041069074537482E-2</v>
      </c>
      <c r="AS77" s="1">
        <v>6.5065510630150494E-2</v>
      </c>
      <c r="AT77" s="1">
        <v>0.10241069263297033</v>
      </c>
      <c r="AU77" s="1">
        <v>0.13797207661498881</v>
      </c>
      <c r="AV77" s="1">
        <v>0.214</v>
      </c>
      <c r="AW77" s="1">
        <v>0.22800000000000001</v>
      </c>
      <c r="AX77" s="1">
        <v>0.20100000000000001</v>
      </c>
      <c r="AY77" s="1">
        <v>0.13700000000000001</v>
      </c>
      <c r="AZ77" s="1">
        <v>0.13</v>
      </c>
      <c r="BA77" s="1">
        <v>9.9000000000000005E-2</v>
      </c>
    </row>
    <row r="78" spans="1:56" x14ac:dyDescent="0.25">
      <c r="A78" t="s">
        <v>48</v>
      </c>
      <c r="B78" t="s">
        <v>1</v>
      </c>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v>0.13400000000000001</v>
      </c>
      <c r="AV78" s="1">
        <v>0.13</v>
      </c>
      <c r="AW78" s="1">
        <v>8.8999999999999996E-2</v>
      </c>
      <c r="AX78" s="1">
        <v>0.107</v>
      </c>
      <c r="AY78" s="1">
        <v>0.108</v>
      </c>
      <c r="AZ78" s="1">
        <v>8.5999999999999993E-2</v>
      </c>
      <c r="BA78" s="1">
        <v>7.4999999999999997E-2</v>
      </c>
      <c r="BC78" t="s">
        <v>49</v>
      </c>
      <c r="BD78" t="s">
        <v>6</v>
      </c>
    </row>
    <row r="79" spans="1:56" x14ac:dyDescent="0.25">
      <c r="B79" t="s">
        <v>2</v>
      </c>
      <c r="C79" s="1">
        <v>6.9448728833217371E-2</v>
      </c>
      <c r="D79" s="1">
        <v>7.4734486613709919E-2</v>
      </c>
      <c r="E79" s="1">
        <v>1.7590187721968544E-2</v>
      </c>
      <c r="F79" s="1">
        <v>1.1421337185725871E-2</v>
      </c>
      <c r="G79" s="1">
        <v>7.2418313036911167E-2</v>
      </c>
      <c r="H79" s="1">
        <v>0.15185545620915036</v>
      </c>
      <c r="I79" s="1">
        <v>5.5930884642604387E-2</v>
      </c>
      <c r="J79" s="1">
        <v>4.698324531835206E-2</v>
      </c>
      <c r="K79" s="1">
        <v>5.1343698542367464E-2</v>
      </c>
      <c r="L79" s="1">
        <v>5.7468912625748846E-2</v>
      </c>
      <c r="M79" s="1">
        <v>4.7710132732986257E-2</v>
      </c>
      <c r="N79" s="1">
        <v>4.0249374141930604E-2</v>
      </c>
      <c r="O79" s="1">
        <v>3.7244184155537388E-2</v>
      </c>
      <c r="P79" s="1">
        <v>6.5568035027543922E-2</v>
      </c>
      <c r="Q79" s="1">
        <v>9.8040146266358735E-2</v>
      </c>
      <c r="R79" s="1">
        <v>7.6010093137325888E-2</v>
      </c>
      <c r="S79" s="1">
        <v>0.12684022898438777</v>
      </c>
      <c r="T79" s="1">
        <v>0.14881813072102346</v>
      </c>
      <c r="U79" s="1">
        <v>0.13451711083780363</v>
      </c>
      <c r="V79" s="1">
        <v>0.142613282974622</v>
      </c>
      <c r="W79" s="1">
        <v>0.1254747254826972</v>
      </c>
      <c r="X79" s="1">
        <v>9.3914381343427555E-2</v>
      </c>
      <c r="Y79" s="1">
        <v>9.4978323066664663E-2</v>
      </c>
      <c r="Z79" s="1">
        <v>9.5753811938877678E-2</v>
      </c>
      <c r="AA79" s="1">
        <v>7.4943742479868597E-2</v>
      </c>
      <c r="AB79" s="1">
        <v>7.1046694998245646E-2</v>
      </c>
      <c r="AC79" s="1">
        <v>4.7244925246211461E-2</v>
      </c>
      <c r="AD79" s="1">
        <v>3.9871648012565118E-2</v>
      </c>
      <c r="AE79" s="1">
        <v>5.8621310528324255E-2</v>
      </c>
      <c r="AF79" s="1">
        <v>5.5845324521341541E-2</v>
      </c>
      <c r="AG79" s="1">
        <v>3.383110839880292E-2</v>
      </c>
      <c r="AH79" s="1">
        <v>2.7450307303388613E-2</v>
      </c>
      <c r="AI79" s="1">
        <v>2.767115510532973E-2</v>
      </c>
      <c r="AJ79" s="1">
        <v>4.4404255334701506E-2</v>
      </c>
      <c r="AK79" s="1">
        <v>0.23647034644777082</v>
      </c>
      <c r="AL79" s="1">
        <v>7.3708964444952826E-2</v>
      </c>
      <c r="AM79" s="1">
        <v>0.12732073499217472</v>
      </c>
      <c r="AN79" s="1">
        <v>0.11255208489116529</v>
      </c>
      <c r="AO79" s="1">
        <v>0.1045542855414288</v>
      </c>
      <c r="AP79" s="1">
        <v>8.5238499220888483E-2</v>
      </c>
      <c r="AQ79" s="1">
        <v>8.3763756840300962E-2</v>
      </c>
      <c r="AR79" s="1">
        <v>0.16725985439794999</v>
      </c>
      <c r="AS79" s="1">
        <v>0.14236364747878469</v>
      </c>
      <c r="AT79" s="1">
        <v>0.15144782805398163</v>
      </c>
      <c r="AU79" s="1">
        <v>0.11042285943226016</v>
      </c>
      <c r="AV79" s="1">
        <v>0.12766347027283861</v>
      </c>
      <c r="AW79" s="1"/>
      <c r="AX79" s="1"/>
      <c r="AY79" s="1"/>
      <c r="AZ79" s="1"/>
      <c r="BA79" s="1"/>
    </row>
    <row r="80" spans="1:56" x14ac:dyDescent="0.25">
      <c r="B80" t="s">
        <v>3</v>
      </c>
      <c r="C80" s="1">
        <v>6.9448728833217371E-2</v>
      </c>
      <c r="D80" s="1">
        <v>7.4734486613709919E-2</v>
      </c>
      <c r="E80" s="1">
        <v>1.7590187721968544E-2</v>
      </c>
      <c r="F80" s="1">
        <v>1.1421337185725871E-2</v>
      </c>
      <c r="G80" s="1">
        <v>7.2418313036911167E-2</v>
      </c>
      <c r="H80" s="1">
        <v>0.15185545620915036</v>
      </c>
      <c r="I80" s="1">
        <v>5.5930884642604387E-2</v>
      </c>
      <c r="J80" s="1">
        <v>4.698324531835206E-2</v>
      </c>
      <c r="K80" s="1">
        <v>5.1343698542367464E-2</v>
      </c>
      <c r="L80" s="1">
        <v>5.7468912625748846E-2</v>
      </c>
      <c r="M80" s="1">
        <v>4.7710132732986257E-2</v>
      </c>
      <c r="N80" s="1">
        <v>4.0249374141930604E-2</v>
      </c>
      <c r="O80" s="1">
        <v>3.7244184155537388E-2</v>
      </c>
      <c r="P80" s="1">
        <v>6.5568035027543922E-2</v>
      </c>
      <c r="Q80" s="1">
        <v>9.8040146266358735E-2</v>
      </c>
      <c r="R80" s="1">
        <v>7.6010093137325888E-2</v>
      </c>
      <c r="S80" s="1">
        <v>0.12684022898438777</v>
      </c>
      <c r="T80" s="1">
        <v>0.14881813072102346</v>
      </c>
      <c r="U80" s="1">
        <v>0.13451711083780363</v>
      </c>
      <c r="V80" s="1">
        <v>0.142613282974622</v>
      </c>
      <c r="W80" s="1">
        <v>0.1254747254826972</v>
      </c>
      <c r="X80" s="1">
        <v>9.3914381343427555E-2</v>
      </c>
      <c r="Y80" s="1">
        <v>9.4978323066664663E-2</v>
      </c>
      <c r="Z80" s="1">
        <v>9.5753811938877678E-2</v>
      </c>
      <c r="AA80" s="1">
        <v>7.4943742479868597E-2</v>
      </c>
      <c r="AB80" s="1">
        <v>7.1046694998245646E-2</v>
      </c>
      <c r="AC80" s="1">
        <v>4.7244925246211461E-2</v>
      </c>
      <c r="AD80" s="1">
        <v>3.9871648012565118E-2</v>
      </c>
      <c r="AE80" s="1">
        <v>5.8621310528324255E-2</v>
      </c>
      <c r="AF80" s="1">
        <v>5.5845324521341541E-2</v>
      </c>
      <c r="AG80" s="1">
        <v>3.383110839880292E-2</v>
      </c>
      <c r="AH80" s="1">
        <v>2.7450307303388613E-2</v>
      </c>
      <c r="AI80" s="1">
        <v>2.767115510532973E-2</v>
      </c>
      <c r="AJ80" s="1">
        <v>4.4404255334701506E-2</v>
      </c>
      <c r="AK80" s="1">
        <v>0.23647034644777082</v>
      </c>
      <c r="AL80" s="1">
        <v>7.3708964444952826E-2</v>
      </c>
      <c r="AM80" s="1">
        <v>0.12732073499217472</v>
      </c>
      <c r="AN80" s="1">
        <v>0.11255208489116529</v>
      </c>
      <c r="AO80" s="1">
        <v>0.1045542855414288</v>
      </c>
      <c r="AP80" s="1">
        <v>8.5238499220888483E-2</v>
      </c>
      <c r="AQ80" s="1">
        <v>8.3763756840300962E-2</v>
      </c>
      <c r="AR80" s="1">
        <v>0.16725985439794999</v>
      </c>
      <c r="AS80" s="1">
        <v>0.14236364747878469</v>
      </c>
      <c r="AT80" s="1">
        <v>0.15144782805398163</v>
      </c>
      <c r="AU80" s="1">
        <v>0.11042285943226016</v>
      </c>
      <c r="AV80" s="1">
        <v>0.13</v>
      </c>
      <c r="AW80" s="1">
        <v>8.8999999999999996E-2</v>
      </c>
      <c r="AX80" s="1">
        <v>0.107</v>
      </c>
      <c r="AY80" s="1">
        <v>0.108</v>
      </c>
      <c r="AZ80" s="1">
        <v>8.5999999999999993E-2</v>
      </c>
      <c r="BA80" s="1">
        <v>7.4999999999999997E-2</v>
      </c>
    </row>
    <row r="81" spans="1:56" x14ac:dyDescent="0.25">
      <c r="A81" t="s">
        <v>50</v>
      </c>
      <c r="B81" t="s">
        <v>1</v>
      </c>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v>0</v>
      </c>
      <c r="AV81" s="1">
        <v>0</v>
      </c>
      <c r="AW81" s="1">
        <v>0</v>
      </c>
      <c r="AX81" s="1">
        <v>5.4347826086956529E-3</v>
      </c>
      <c r="AY81" s="1">
        <v>5.4347826086956529E-3</v>
      </c>
      <c r="AZ81" s="1">
        <v>5.4347826086956529E-3</v>
      </c>
      <c r="BA81" s="1">
        <v>5.4347826086956529E-3</v>
      </c>
      <c r="BC81" t="s">
        <v>51</v>
      </c>
      <c r="BD81" t="s">
        <v>6</v>
      </c>
    </row>
    <row r="82" spans="1:56" x14ac:dyDescent="0.25">
      <c r="B82" t="s">
        <v>2</v>
      </c>
      <c r="C82" s="1"/>
      <c r="D82" s="1">
        <v>2.5120238084124266E-2</v>
      </c>
      <c r="E82" s="1">
        <v>2.6919765396810551E-2</v>
      </c>
      <c r="F82" s="1">
        <v>3.2023084945571406E-2</v>
      </c>
      <c r="G82" s="1">
        <v>2.5704885384455398E-2</v>
      </c>
      <c r="H82" s="1">
        <v>2.5990470675527028E-2</v>
      </c>
      <c r="I82" s="1">
        <v>3.8668763951570227E-2</v>
      </c>
      <c r="J82" s="1">
        <v>4.9657122610312611E-2</v>
      </c>
      <c r="K82" s="1">
        <v>5.7274006293803678E-2</v>
      </c>
      <c r="L82" s="1">
        <v>6.1994533144803035E-2</v>
      </c>
      <c r="M82" s="1">
        <v>9.2394370220754155E-2</v>
      </c>
      <c r="N82" s="1">
        <v>0.11715073940186618</v>
      </c>
      <c r="O82" s="1">
        <v>0.1190168502151412</v>
      </c>
      <c r="P82" s="1">
        <v>0.11981829498443901</v>
      </c>
      <c r="Q82" s="1">
        <v>0.16786008534386834</v>
      </c>
      <c r="R82" s="1">
        <v>0.18323300903269815</v>
      </c>
      <c r="S82" s="1">
        <v>0.16714290142179603</v>
      </c>
      <c r="T82" s="1">
        <v>0.16116772322410872</v>
      </c>
      <c r="U82" s="1">
        <v>0.10724647776551866</v>
      </c>
      <c r="V82" s="1">
        <v>0.1050033276371745</v>
      </c>
      <c r="W82" s="1">
        <v>8.8942192918846211E-2</v>
      </c>
      <c r="X82" s="1">
        <v>6.7106873587270591E-2</v>
      </c>
      <c r="Y82" s="1">
        <v>5.7020667394536886E-2</v>
      </c>
      <c r="Z82" s="1">
        <v>5.3310719650522947E-2</v>
      </c>
      <c r="AA82" s="1">
        <v>2.5089139452096319E-2</v>
      </c>
      <c r="AB82" s="1">
        <v>2.3065941277330835E-2</v>
      </c>
      <c r="AC82" s="1">
        <v>1.8781648402802401E-2</v>
      </c>
      <c r="AD82" s="1">
        <v>1.336682262268407E-2</v>
      </c>
      <c r="AE82" s="1">
        <v>9.1552364058515596E-3</v>
      </c>
      <c r="AF82" s="1">
        <v>7.1567878313610802E-3</v>
      </c>
      <c r="AG82" s="1">
        <v>9.2685978321420288E-3</v>
      </c>
      <c r="AH82" s="1">
        <v>6.9889933540436249E-3</v>
      </c>
      <c r="AI82" s="1">
        <v>4.3923486386159474E-3</v>
      </c>
      <c r="AJ82" s="1">
        <v>4.5678780246370034E-3</v>
      </c>
      <c r="AK82" s="1">
        <v>4.9564671864723497E-3</v>
      </c>
      <c r="AL82" s="1">
        <v>1.0740577318072561E-2</v>
      </c>
      <c r="AM82" s="1">
        <v>5.7023251917813862E-3</v>
      </c>
      <c r="AN82" s="1">
        <v>5.2437256234835802E-3</v>
      </c>
      <c r="AO82" s="1">
        <v>5.3413554127992088E-3</v>
      </c>
      <c r="AP82" s="1">
        <v>7.3080870750506025E-3</v>
      </c>
      <c r="AQ82" s="1">
        <v>8.8669312978993282E-3</v>
      </c>
      <c r="AR82" s="1">
        <v>1.0649986126344695E-2</v>
      </c>
      <c r="AS82" s="1">
        <v>2.0894020297017032E-2</v>
      </c>
      <c r="AT82" s="1">
        <v>2.5367326684440267E-2</v>
      </c>
      <c r="AU82" s="1">
        <v>1.6899765170943701E-2</v>
      </c>
      <c r="AV82" s="1">
        <v>2.0777749494690665E-2</v>
      </c>
      <c r="AW82" s="1">
        <v>1.3289875745783542E-2</v>
      </c>
      <c r="AX82" s="1">
        <v>1.2008229683353723E-2</v>
      </c>
      <c r="AY82" s="1">
        <v>5.6451538867056299E-3</v>
      </c>
      <c r="AZ82" s="1">
        <v>4.820908666300216E-3</v>
      </c>
      <c r="BA82" s="1">
        <v>2.4508662587048802E-2</v>
      </c>
    </row>
    <row r="83" spans="1:56" x14ac:dyDescent="0.25">
      <c r="B83" t="s">
        <v>3</v>
      </c>
      <c r="C83" s="1"/>
      <c r="D83" s="1">
        <v>2.5120238084124266E-2</v>
      </c>
      <c r="E83" s="1">
        <v>2.6919765396810551E-2</v>
      </c>
      <c r="F83" s="1">
        <v>3.2023084945571406E-2</v>
      </c>
      <c r="G83" s="1">
        <v>2.5704885384455398E-2</v>
      </c>
      <c r="H83" s="1">
        <v>2.5990470675527028E-2</v>
      </c>
      <c r="I83" s="1">
        <v>3.8668763951570227E-2</v>
      </c>
      <c r="J83" s="1">
        <v>4.9657122610312611E-2</v>
      </c>
      <c r="K83" s="1">
        <v>5.7274006293803678E-2</v>
      </c>
      <c r="L83" s="1">
        <v>6.1994533144803035E-2</v>
      </c>
      <c r="M83" s="1">
        <v>9.2394370220754155E-2</v>
      </c>
      <c r="N83" s="1">
        <v>0.11715073940186618</v>
      </c>
      <c r="O83" s="1">
        <v>0.1190168502151412</v>
      </c>
      <c r="P83" s="1">
        <v>0.11981829498443901</v>
      </c>
      <c r="Q83" s="1">
        <v>0.16786008534386834</v>
      </c>
      <c r="R83" s="1">
        <v>0.18323300903269815</v>
      </c>
      <c r="S83" s="1">
        <v>0.16714290142179603</v>
      </c>
      <c r="T83" s="1">
        <v>0.16116772322410872</v>
      </c>
      <c r="U83" s="1">
        <v>0.10724647776551866</v>
      </c>
      <c r="V83" s="1">
        <v>0.1050033276371745</v>
      </c>
      <c r="W83" s="1">
        <v>8.8942192918846211E-2</v>
      </c>
      <c r="X83" s="1">
        <v>6.7106873587270591E-2</v>
      </c>
      <c r="Y83" s="1">
        <v>5.7020667394536886E-2</v>
      </c>
      <c r="Z83" s="1">
        <v>5.3310719650522947E-2</v>
      </c>
      <c r="AA83" s="1">
        <v>2.5089139452096319E-2</v>
      </c>
      <c r="AB83" s="1">
        <v>2.3065941277330835E-2</v>
      </c>
      <c r="AC83" s="1">
        <v>1.8781648402802401E-2</v>
      </c>
      <c r="AD83" s="1">
        <v>1.336682262268407E-2</v>
      </c>
      <c r="AE83" s="1">
        <v>9.1552364058515596E-3</v>
      </c>
      <c r="AF83" s="1">
        <v>7.1567878313610802E-3</v>
      </c>
      <c r="AG83" s="1">
        <v>9.2685978321420288E-3</v>
      </c>
      <c r="AH83" s="1">
        <v>6.9889933540436249E-3</v>
      </c>
      <c r="AI83" s="1">
        <v>4.3923486386159474E-3</v>
      </c>
      <c r="AJ83" s="1">
        <v>4.5678780246370034E-3</v>
      </c>
      <c r="AK83" s="1">
        <v>4.9564671864723497E-3</v>
      </c>
      <c r="AL83" s="1">
        <v>1.0740577318072561E-2</v>
      </c>
      <c r="AM83" s="1">
        <v>5.7023251917813862E-3</v>
      </c>
      <c r="AN83" s="1">
        <v>5.2437256234835802E-3</v>
      </c>
      <c r="AO83" s="1">
        <v>5.3413554127992088E-3</v>
      </c>
      <c r="AP83" s="1">
        <v>7.3080870750506025E-3</v>
      </c>
      <c r="AQ83" s="1">
        <v>8.8669312978993282E-3</v>
      </c>
      <c r="AR83" s="1">
        <v>1.0649986126344695E-2</v>
      </c>
      <c r="AS83" s="1">
        <v>2.0894020297017032E-2</v>
      </c>
      <c r="AT83" s="1">
        <v>2.5367326684440267E-2</v>
      </c>
      <c r="AU83" s="1">
        <v>1.6899765170943701E-2</v>
      </c>
      <c r="AV83" s="1">
        <v>2.0777749494690665E-2</v>
      </c>
      <c r="AW83" s="1">
        <v>1.3289875745783542E-2</v>
      </c>
      <c r="AX83" s="1">
        <v>1.2008229683353723E-2</v>
      </c>
      <c r="AY83" s="1">
        <v>5.6451538867056299E-3</v>
      </c>
      <c r="AZ83" s="1">
        <v>4.820908666300216E-3</v>
      </c>
      <c r="BA83" s="1">
        <v>2.4508662587048802E-2</v>
      </c>
    </row>
    <row r="84" spans="1:56" x14ac:dyDescent="0.25">
      <c r="A84" t="s">
        <v>52</v>
      </c>
      <c r="B84" t="s">
        <v>1</v>
      </c>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v>9.0909090909090912E-2</v>
      </c>
      <c r="AV84" s="1">
        <v>0.1419753086419753</v>
      </c>
      <c r="AW84" s="1">
        <v>0.14880952380952381</v>
      </c>
      <c r="AX84" s="1">
        <v>0.12716763005780346</v>
      </c>
      <c r="AY84" s="1">
        <v>0.10169491525423729</v>
      </c>
      <c r="AZ84" s="1">
        <v>0.12222222222222223</v>
      </c>
      <c r="BA84" s="1">
        <v>0.1043956043956044</v>
      </c>
      <c r="BC84" t="s">
        <v>53</v>
      </c>
      <c r="BD84" t="s">
        <v>6</v>
      </c>
    </row>
    <row r="85" spans="1:56" x14ac:dyDescent="0.25">
      <c r="B85" t="s">
        <v>2</v>
      </c>
      <c r="C85" s="1">
        <v>0.10759335744490343</v>
      </c>
      <c r="D85" s="1">
        <v>0.12506346057842593</v>
      </c>
      <c r="E85" s="1">
        <v>0.15437934209554741</v>
      </c>
      <c r="F85" s="1">
        <v>0.15429711938090937</v>
      </c>
      <c r="G85" s="1">
        <v>0.18300036974130549</v>
      </c>
      <c r="H85" s="1">
        <v>0.2399000045028945</v>
      </c>
      <c r="I85" s="1">
        <v>0.30816594373343348</v>
      </c>
      <c r="J85" s="1">
        <v>0.33207284427878403</v>
      </c>
      <c r="K85" s="1">
        <v>0.37562552888289885</v>
      </c>
      <c r="L85" s="1">
        <v>0.32785663394422965</v>
      </c>
      <c r="M85" s="1">
        <v>0.3260929633971143</v>
      </c>
      <c r="N85" s="1">
        <v>0.29780215330195697</v>
      </c>
      <c r="O85" s="1">
        <v>0.27475129371531726</v>
      </c>
      <c r="P85" s="1">
        <v>0.18307705485125142</v>
      </c>
      <c r="Q85" s="1">
        <v>0.16623490205208119</v>
      </c>
      <c r="R85" s="1">
        <v>0.13595889069558476</v>
      </c>
      <c r="S85" s="1">
        <v>0.1101134259424028</v>
      </c>
      <c r="T85" s="1">
        <v>9.3875815643450031E-2</v>
      </c>
      <c r="U85" s="1">
        <v>0.11025802999319954</v>
      </c>
      <c r="V85" s="1">
        <v>0.20347483984041626</v>
      </c>
      <c r="W85" s="1">
        <v>0.15014218129116089</v>
      </c>
      <c r="X85" s="1">
        <v>0.18331699811959479</v>
      </c>
      <c r="Y85" s="1">
        <v>0.20442675674824237</v>
      </c>
      <c r="Z85" s="1">
        <v>0.23342935906548404</v>
      </c>
      <c r="AA85" s="1">
        <v>0.12688499096563388</v>
      </c>
      <c r="AB85" s="1">
        <v>0.17800626831019828</v>
      </c>
      <c r="AC85" s="1">
        <v>0.11540141238527941</v>
      </c>
      <c r="AD85" s="1">
        <v>8.5351966644623092E-2</v>
      </c>
      <c r="AE85" s="1">
        <v>6.2455546760007599E-2</v>
      </c>
      <c r="AF85" s="1">
        <v>5.7688921483965996E-2</v>
      </c>
      <c r="AG85" s="1">
        <v>5.7340521112021273E-2</v>
      </c>
      <c r="AH85" s="1">
        <v>4.6868079783675652E-2</v>
      </c>
      <c r="AI85" s="1">
        <v>4.6592892589608942E-2</v>
      </c>
      <c r="AJ85" s="1">
        <v>3.8805083721274829E-2</v>
      </c>
      <c r="AK85" s="1">
        <v>4.7411334037622876E-2</v>
      </c>
      <c r="AL85" s="1">
        <v>5.9686455954073722E-2</v>
      </c>
      <c r="AM85" s="1">
        <v>7.4620653952155974E-2</v>
      </c>
      <c r="AN85" s="1">
        <v>0.12268800380827055</v>
      </c>
      <c r="AO85" s="1">
        <v>0.10305676141627204</v>
      </c>
      <c r="AP85" s="1">
        <v>8.9258209038533154E-2</v>
      </c>
      <c r="AQ85" s="1">
        <v>9.8456156210278784E-2</v>
      </c>
      <c r="AR85" s="1">
        <v>0.15455060220136649</v>
      </c>
      <c r="AS85" s="1">
        <v>9.328161201814085E-2</v>
      </c>
      <c r="AT85" s="1">
        <v>0.11837745010912409</v>
      </c>
      <c r="AU85" s="1">
        <v>0.14888489742746172</v>
      </c>
      <c r="AV85" s="1">
        <v>9.6538451956981366E-2</v>
      </c>
      <c r="AW85" s="1"/>
      <c r="AX85" s="1"/>
      <c r="AY85" s="1"/>
      <c r="AZ85" s="1"/>
      <c r="BA85" s="1"/>
    </row>
    <row r="86" spans="1:56" x14ac:dyDescent="0.25">
      <c r="B86" t="s">
        <v>3</v>
      </c>
      <c r="C86" s="1">
        <v>0.10759335744490343</v>
      </c>
      <c r="D86" s="1">
        <v>0.12506346057842593</v>
      </c>
      <c r="E86" s="1">
        <v>0.15437934209554741</v>
      </c>
      <c r="F86" s="1">
        <v>0.15429711938090937</v>
      </c>
      <c r="G86" s="1">
        <v>0.18300036974130549</v>
      </c>
      <c r="H86" s="1">
        <v>0.2399000045028945</v>
      </c>
      <c r="I86" s="1">
        <v>0.30816594373343348</v>
      </c>
      <c r="J86" s="1">
        <v>0.33207284427878403</v>
      </c>
      <c r="K86" s="1">
        <v>0.37562552888289885</v>
      </c>
      <c r="L86" s="1">
        <v>0.32785663394422965</v>
      </c>
      <c r="M86" s="1">
        <v>0.3260929633971143</v>
      </c>
      <c r="N86" s="1">
        <v>0.29780215330195697</v>
      </c>
      <c r="O86" s="1">
        <v>0.27475129371531726</v>
      </c>
      <c r="P86" s="1">
        <v>0.18307705485125142</v>
      </c>
      <c r="Q86" s="1">
        <v>0.16623490205208119</v>
      </c>
      <c r="R86" s="1">
        <v>0.13595889069558476</v>
      </c>
      <c r="S86" s="1">
        <v>0.1101134259424028</v>
      </c>
      <c r="T86" s="1">
        <v>9.3875815643450031E-2</v>
      </c>
      <c r="U86" s="1">
        <v>0.11025802999319954</v>
      </c>
      <c r="V86" s="1">
        <v>0.20347483984041626</v>
      </c>
      <c r="W86" s="1">
        <v>0.15014218129116089</v>
      </c>
      <c r="X86" s="1">
        <v>0.18331699811959479</v>
      </c>
      <c r="Y86" s="1">
        <v>0.20442675674824237</v>
      </c>
      <c r="Z86" s="1">
        <v>0.23342935906548404</v>
      </c>
      <c r="AA86" s="1">
        <v>0.12688499096563388</v>
      </c>
      <c r="AB86" s="1">
        <v>0.17800626831019828</v>
      </c>
      <c r="AC86" s="1">
        <v>0.11540141238527941</v>
      </c>
      <c r="AD86" s="1">
        <v>8.5351966644623092E-2</v>
      </c>
      <c r="AE86" s="1">
        <v>6.2455546760007599E-2</v>
      </c>
      <c r="AF86" s="1">
        <v>5.7688921483965996E-2</v>
      </c>
      <c r="AG86" s="1">
        <v>5.7340521112021273E-2</v>
      </c>
      <c r="AH86" s="1">
        <v>4.6868079783675652E-2</v>
      </c>
      <c r="AI86" s="1">
        <v>4.6592892589608942E-2</v>
      </c>
      <c r="AJ86" s="1">
        <v>3.8805083721274829E-2</v>
      </c>
      <c r="AK86" s="1">
        <v>4.7411334037622876E-2</v>
      </c>
      <c r="AL86" s="1">
        <v>5.9686455954073722E-2</v>
      </c>
      <c r="AM86" s="1">
        <v>7.4620653952155974E-2</v>
      </c>
      <c r="AN86" s="1">
        <v>0.12268800380827055</v>
      </c>
      <c r="AO86" s="1">
        <v>0.10305676141627204</v>
      </c>
      <c r="AP86" s="1">
        <v>8.9258209038533154E-2</v>
      </c>
      <c r="AQ86" s="1">
        <v>9.8456156210278784E-2</v>
      </c>
      <c r="AR86" s="1">
        <v>0.15455060220136649</v>
      </c>
      <c r="AS86" s="1">
        <v>9.328161201814085E-2</v>
      </c>
      <c r="AT86" s="1">
        <v>0.11837745010912409</v>
      </c>
      <c r="AU86" s="1">
        <v>0.14888489742746172</v>
      </c>
      <c r="AV86" s="1">
        <v>0.1419753086419753</v>
      </c>
      <c r="AW86" s="1">
        <v>0.14880952380952381</v>
      </c>
      <c r="AX86" s="1">
        <v>0.12716763005780346</v>
      </c>
      <c r="AY86" s="1">
        <v>0.10169491525423729</v>
      </c>
      <c r="AZ86" s="1">
        <v>0.12222222222222223</v>
      </c>
      <c r="BA86" s="1">
        <v>0.1043956043956044</v>
      </c>
    </row>
    <row r="87" spans="1:56" x14ac:dyDescent="0.25">
      <c r="A87" t="s">
        <v>54</v>
      </c>
      <c r="B87" t="s">
        <v>1</v>
      </c>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v>0.13600000000000001</v>
      </c>
      <c r="AV87" s="1">
        <v>0.12</v>
      </c>
      <c r="AW87" s="1">
        <v>0.111</v>
      </c>
      <c r="AX87" s="1">
        <v>0.13100000000000001</v>
      </c>
      <c r="AY87" s="1">
        <v>0.14199999999999999</v>
      </c>
      <c r="AZ87" s="1">
        <v>0.151</v>
      </c>
      <c r="BA87" s="1">
        <v>0.11799999999999999</v>
      </c>
      <c r="BB87" s="4">
        <v>46054</v>
      </c>
      <c r="BC87" t="s">
        <v>55</v>
      </c>
      <c r="BD87" t="s">
        <v>6</v>
      </c>
    </row>
    <row r="88" spans="1:56" x14ac:dyDescent="0.25">
      <c r="B88" t="s">
        <v>2</v>
      </c>
      <c r="C88" s="1">
        <v>6.5818171973142736E-3</v>
      </c>
      <c r="D88" s="1">
        <v>1.2268047936743267E-2</v>
      </c>
      <c r="E88" s="1">
        <v>1.7683217821782175E-2</v>
      </c>
      <c r="F88" s="1">
        <v>3.7766151987110634E-2</v>
      </c>
      <c r="G88" s="1">
        <v>7.4891607898596918E-2</v>
      </c>
      <c r="H88" s="1">
        <v>4.9642889928585898E-2</v>
      </c>
      <c r="I88" s="1">
        <v>3.4987947160350974E-2</v>
      </c>
      <c r="J88" s="1">
        <v>1.8690669966892951E-2</v>
      </c>
      <c r="K88" s="1">
        <v>9.0773078648935281E-3</v>
      </c>
      <c r="L88" s="1">
        <v>1.5385851951569177E-2</v>
      </c>
      <c r="M88" s="1">
        <v>1.2412644191267331E-2</v>
      </c>
      <c r="N88" s="1">
        <v>0.11467036532438558</v>
      </c>
      <c r="O88" s="1">
        <v>7.0691747695314583E-2</v>
      </c>
      <c r="P88" s="1">
        <v>2.8241945604131624E-2</v>
      </c>
      <c r="Q88" s="1">
        <v>4.8279747857845209E-2</v>
      </c>
      <c r="R88" s="1">
        <v>1.5693618174882452E-2</v>
      </c>
      <c r="S88" s="1">
        <v>2.899488571394792E-2</v>
      </c>
      <c r="T88" s="1">
        <v>5.1649112986807723E-2</v>
      </c>
      <c r="U88" s="1">
        <v>5.7820645274089498E-2</v>
      </c>
      <c r="V88" s="1">
        <v>8.2821881466183203E-2</v>
      </c>
      <c r="W88" s="1">
        <v>9.0643249859813715E-2</v>
      </c>
      <c r="X88" s="1">
        <v>6.3362848636558888E-2</v>
      </c>
      <c r="Y88" s="1">
        <v>8.8859352704888053E-2</v>
      </c>
      <c r="Z88" s="1">
        <v>5.0792513272626932E-2</v>
      </c>
      <c r="AA88" s="1">
        <v>4.8453903124788436E-2</v>
      </c>
      <c r="AB88" s="1">
        <v>5.1902706822676337E-2</v>
      </c>
      <c r="AC88" s="1">
        <v>4.6842747321683767E-2</v>
      </c>
      <c r="AD88" s="1">
        <v>0.27473974234179982</v>
      </c>
      <c r="AE88" s="1">
        <v>9.842784293409898E-2</v>
      </c>
      <c r="AF88" s="1">
        <v>9.3611956811230898E-2</v>
      </c>
      <c r="AG88" s="1">
        <v>2.7068299068473616E-2</v>
      </c>
      <c r="AH88" s="1">
        <v>2.7365034522782376E-2</v>
      </c>
      <c r="AI88" s="1">
        <v>7.2218819421885669E-2</v>
      </c>
      <c r="AJ88" s="1">
        <v>2.0863829016046559E-3</v>
      </c>
      <c r="AK88" s="1">
        <v>4.7909406001224748E-3</v>
      </c>
      <c r="AL88" s="1">
        <v>3.5484281998342117E-2</v>
      </c>
      <c r="AM88" s="1">
        <v>4.698981594272221E-2</v>
      </c>
      <c r="AN88" s="1">
        <v>1.9828180506304648E-2</v>
      </c>
      <c r="AO88" s="1">
        <v>3.6059919492489614E-2</v>
      </c>
      <c r="AP88" s="1">
        <v>4.8612380856448013E-2</v>
      </c>
      <c r="AQ88" s="1">
        <v>4.894760788238519E-2</v>
      </c>
      <c r="AR88" s="1">
        <v>1.6337707571740773E-2</v>
      </c>
      <c r="AS88" s="1">
        <v>2.7288668432481251E-2</v>
      </c>
      <c r="AT88" s="1">
        <v>8.6070625208346851E-2</v>
      </c>
      <c r="AU88" s="1">
        <v>0.10534608490214789</v>
      </c>
      <c r="AV88" s="1">
        <v>0.1642355862809538</v>
      </c>
      <c r="AW88" s="1"/>
      <c r="AX88" s="1"/>
      <c r="AY88" s="1"/>
      <c r="AZ88" s="1"/>
      <c r="BA88" s="1"/>
    </row>
    <row r="89" spans="1:56" x14ac:dyDescent="0.25">
      <c r="B89" t="s">
        <v>3</v>
      </c>
      <c r="C89" s="1">
        <v>6.5818171973142736E-3</v>
      </c>
      <c r="D89" s="1">
        <v>1.2268047936743267E-2</v>
      </c>
      <c r="E89" s="1">
        <v>1.7683217821782175E-2</v>
      </c>
      <c r="F89" s="1">
        <v>3.7766151987110634E-2</v>
      </c>
      <c r="G89" s="1">
        <v>7.4891607898596918E-2</v>
      </c>
      <c r="H89" s="1">
        <v>4.9642889928585898E-2</v>
      </c>
      <c r="I89" s="1">
        <v>3.4987947160350974E-2</v>
      </c>
      <c r="J89" s="1">
        <v>1.8690669966892951E-2</v>
      </c>
      <c r="K89" s="1">
        <v>9.0773078648935281E-3</v>
      </c>
      <c r="L89" s="1">
        <v>1.5385851951569177E-2</v>
      </c>
      <c r="M89" s="1">
        <v>1.2412644191267331E-2</v>
      </c>
      <c r="N89" s="1">
        <v>0.11467036532438558</v>
      </c>
      <c r="O89" s="1">
        <v>7.0691747695314583E-2</v>
      </c>
      <c r="P89" s="1">
        <v>2.8241945604131624E-2</v>
      </c>
      <c r="Q89" s="1">
        <v>4.8279747857845209E-2</v>
      </c>
      <c r="R89" s="1">
        <v>1.5693618174882452E-2</v>
      </c>
      <c r="S89" s="1">
        <v>2.899488571394792E-2</v>
      </c>
      <c r="T89" s="1">
        <v>5.1649112986807723E-2</v>
      </c>
      <c r="U89" s="1">
        <v>5.7820645274089498E-2</v>
      </c>
      <c r="V89" s="1">
        <v>8.2821881466183203E-2</v>
      </c>
      <c r="W89" s="1">
        <v>9.0643249859813715E-2</v>
      </c>
      <c r="X89" s="1">
        <v>6.3362848636558888E-2</v>
      </c>
      <c r="Y89" s="1">
        <v>8.8859352704888053E-2</v>
      </c>
      <c r="Z89" s="1">
        <v>5.0792513272626932E-2</v>
      </c>
      <c r="AA89" s="1">
        <v>4.8453903124788436E-2</v>
      </c>
      <c r="AB89" s="1">
        <v>5.1902706822676337E-2</v>
      </c>
      <c r="AC89" s="1">
        <v>4.6842747321683767E-2</v>
      </c>
      <c r="AD89" s="1">
        <v>0.27473974234179982</v>
      </c>
      <c r="AE89" s="1">
        <v>9.842784293409898E-2</v>
      </c>
      <c r="AF89" s="1">
        <v>9.3611956811230898E-2</v>
      </c>
      <c r="AG89" s="1">
        <v>2.7068299068473616E-2</v>
      </c>
      <c r="AH89" s="1">
        <v>2.7365034522782376E-2</v>
      </c>
      <c r="AI89" s="1">
        <v>7.2218819421885669E-2</v>
      </c>
      <c r="AJ89" s="1">
        <v>2.0863829016046559E-3</v>
      </c>
      <c r="AK89" s="1">
        <v>4.7909406001224748E-3</v>
      </c>
      <c r="AL89" s="1">
        <v>3.5484281998342117E-2</v>
      </c>
      <c r="AM89" s="1">
        <v>4.698981594272221E-2</v>
      </c>
      <c r="AN89" s="1">
        <v>1.9828180506304648E-2</v>
      </c>
      <c r="AO89" s="1">
        <v>3.6059919492489614E-2</v>
      </c>
      <c r="AP89" s="1">
        <v>4.8612380856448013E-2</v>
      </c>
      <c r="AQ89" s="1">
        <v>4.894760788238519E-2</v>
      </c>
      <c r="AR89" s="1">
        <v>1.6337707571740773E-2</v>
      </c>
      <c r="AS89" s="1">
        <v>2.7288668432481251E-2</v>
      </c>
      <c r="AT89" s="1">
        <v>8.6070625208346851E-2</v>
      </c>
      <c r="AU89" s="1">
        <v>0.10534608490214789</v>
      </c>
      <c r="AV89" s="1">
        <v>0.12</v>
      </c>
      <c r="AW89" s="1">
        <v>0.111</v>
      </c>
      <c r="AX89" s="1">
        <v>0.13100000000000001</v>
      </c>
      <c r="AY89" s="1">
        <v>0.14199999999999999</v>
      </c>
      <c r="AZ89" s="1">
        <v>0.151</v>
      </c>
      <c r="BA89" s="1">
        <v>0.11799999999999999</v>
      </c>
    </row>
    <row r="90" spans="1:56" x14ac:dyDescent="0.25">
      <c r="A90" t="s">
        <v>56</v>
      </c>
      <c r="B90" t="s">
        <v>1</v>
      </c>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v>6.0999999999999999E-2</v>
      </c>
      <c r="AV90" s="1">
        <v>6.6000000000000003E-2</v>
      </c>
      <c r="AW90" s="1">
        <v>5.7000000000000002E-2</v>
      </c>
      <c r="AX90" s="1">
        <v>7.1999999999999995E-2</v>
      </c>
      <c r="AY90" s="1">
        <v>8.2000000000000003E-2</v>
      </c>
      <c r="AZ90" s="1">
        <v>0.08</v>
      </c>
      <c r="BA90" s="1">
        <v>8.7999999999999995E-2</v>
      </c>
      <c r="BB90" s="4">
        <v>46266</v>
      </c>
      <c r="BC90" t="s">
        <v>923</v>
      </c>
      <c r="BD90" t="s">
        <v>6</v>
      </c>
    </row>
    <row r="91" spans="1:56" x14ac:dyDescent="0.25">
      <c r="B91" t="s">
        <v>2</v>
      </c>
      <c r="C91" s="1">
        <v>7.2459797175174187E-2</v>
      </c>
      <c r="D91" s="1">
        <v>5.8314229548270431E-2</v>
      </c>
      <c r="E91" s="1">
        <v>2.8506296755416622E-2</v>
      </c>
      <c r="F91" s="1">
        <v>4.3193239795333918E-2</v>
      </c>
      <c r="G91" s="1">
        <v>0.11193971073789018</v>
      </c>
      <c r="H91" s="1">
        <v>0.14870933018188651</v>
      </c>
      <c r="I91" s="1">
        <v>0.12093259355468748</v>
      </c>
      <c r="J91" s="1">
        <v>0.13033820968407403</v>
      </c>
      <c r="K91" s="1">
        <v>9.1041452205321255E-2</v>
      </c>
      <c r="L91" s="1">
        <v>0.1456807430385442</v>
      </c>
      <c r="M91" s="1">
        <v>7.8912420719938231E-2</v>
      </c>
      <c r="N91" s="1">
        <v>3.9236282931677018E-2</v>
      </c>
      <c r="O91" s="1">
        <v>1.7722230644317837E-2</v>
      </c>
      <c r="P91" s="1">
        <v>3.1067601264488935E-3</v>
      </c>
      <c r="Q91" s="1">
        <v>2.4562993474714521E-3</v>
      </c>
      <c r="R91" s="1">
        <v>6.97586027736701E-3</v>
      </c>
      <c r="S91" s="1">
        <v>8.1054493712219372E-2</v>
      </c>
      <c r="T91" s="1">
        <v>1.705336242230305E-4</v>
      </c>
      <c r="U91" s="1">
        <v>4.0235894999479018E-3</v>
      </c>
      <c r="V91" s="1">
        <v>4.7783096107822144E-2</v>
      </c>
      <c r="W91" s="1">
        <v>4.1146132639853575E-2</v>
      </c>
      <c r="X91" s="1">
        <v>1.2401293441516385E-2</v>
      </c>
      <c r="Y91" s="1">
        <v>2.073497850506925</v>
      </c>
      <c r="Z91" s="1">
        <v>0.32121902887153231</v>
      </c>
      <c r="AA91" s="1">
        <v>0.18175723177670355</v>
      </c>
      <c r="AB91" s="1">
        <v>0.18977901683023399</v>
      </c>
      <c r="AC91" s="1">
        <v>0.19612808870431298</v>
      </c>
      <c r="AD91" s="1">
        <v>0.28922308399363311</v>
      </c>
      <c r="AE91" s="1">
        <v>0.2679310578971883</v>
      </c>
      <c r="AF91" s="1">
        <v>0.25127415368120715</v>
      </c>
      <c r="AG91" s="1">
        <v>8.4620154640517739E-2</v>
      </c>
      <c r="AH91" s="1">
        <v>7.5250385077866647E-2</v>
      </c>
      <c r="AI91" s="1">
        <v>4.957092589173015E-2</v>
      </c>
      <c r="AJ91" s="1">
        <v>6.4524681250424251E-2</v>
      </c>
      <c r="AK91" s="1">
        <v>5.357542423405743E-2</v>
      </c>
      <c r="AL91" s="1">
        <v>5.8272410561158221E-2</v>
      </c>
      <c r="AM91" s="1">
        <v>8.4309125375620964E-2</v>
      </c>
      <c r="AN91" s="1">
        <v>8.1672247374297041E-2</v>
      </c>
      <c r="AO91" s="1">
        <v>6.35327125613845E-2</v>
      </c>
      <c r="AP91" s="1">
        <v>6.2051420738595146E-2</v>
      </c>
      <c r="AQ91" s="1">
        <v>5.8304044516776288E-2</v>
      </c>
      <c r="AR91" s="1">
        <v>4.548045230488923E-2</v>
      </c>
      <c r="AS91" s="1">
        <v>7.7123754965273614E-2</v>
      </c>
      <c r="AT91" s="1">
        <v>4.7780699176729349E-2</v>
      </c>
      <c r="AU91" s="1">
        <v>4.0888279188083305E-2</v>
      </c>
      <c r="AV91" s="1">
        <v>6.3697932358456638E-2</v>
      </c>
      <c r="AW91" s="1"/>
      <c r="AX91" s="1"/>
      <c r="AY91" s="1"/>
      <c r="AZ91" s="1"/>
      <c r="BA91" s="1"/>
    </row>
    <row r="92" spans="1:56" x14ac:dyDescent="0.25">
      <c r="B92" t="s">
        <v>3</v>
      </c>
      <c r="C92" s="1">
        <v>7.2459797175174187E-2</v>
      </c>
      <c r="D92" s="1">
        <v>5.8314229548270431E-2</v>
      </c>
      <c r="E92" s="1">
        <v>2.8506296755416622E-2</v>
      </c>
      <c r="F92" s="1">
        <v>4.3193239795333918E-2</v>
      </c>
      <c r="G92" s="1">
        <v>0.11193971073789018</v>
      </c>
      <c r="H92" s="1">
        <v>0.14870933018188651</v>
      </c>
      <c r="I92" s="1">
        <v>0.12093259355468748</v>
      </c>
      <c r="J92" s="1">
        <v>0.13033820968407403</v>
      </c>
      <c r="K92" s="1">
        <v>9.1041452205321255E-2</v>
      </c>
      <c r="L92" s="1">
        <v>0.1456807430385442</v>
      </c>
      <c r="M92" s="1">
        <v>7.8912420719938231E-2</v>
      </c>
      <c r="N92" s="1">
        <v>3.9236282931677018E-2</v>
      </c>
      <c r="O92" s="1">
        <v>1.7722230644317837E-2</v>
      </c>
      <c r="P92" s="1">
        <v>3.1067601264488935E-3</v>
      </c>
      <c r="Q92" s="1">
        <v>2.4562993474714521E-3</v>
      </c>
      <c r="R92" s="1">
        <v>6.97586027736701E-3</v>
      </c>
      <c r="S92" s="1">
        <v>8.1054493712219372E-2</v>
      </c>
      <c r="T92" s="1">
        <v>1.705336242230305E-4</v>
      </c>
      <c r="U92" s="1">
        <v>4.0235894999479018E-3</v>
      </c>
      <c r="V92" s="1">
        <v>4.7783096107822144E-2</v>
      </c>
      <c r="W92" s="1">
        <v>4.1146132639853575E-2</v>
      </c>
      <c r="X92" s="1">
        <v>1.2401293441516385E-2</v>
      </c>
      <c r="Y92" s="1">
        <v>0.13900000000000001</v>
      </c>
      <c r="Z92" s="1">
        <v>0.32121902887153231</v>
      </c>
      <c r="AA92" s="1">
        <v>0.18175723177670355</v>
      </c>
      <c r="AB92" s="1">
        <v>0.18977901683023399</v>
      </c>
      <c r="AC92" s="1">
        <v>0.19612808870431298</v>
      </c>
      <c r="AD92" s="1">
        <v>0.28922308399363311</v>
      </c>
      <c r="AE92" s="1">
        <v>0.2679310578971883</v>
      </c>
      <c r="AF92" s="1">
        <v>0.25127415368120715</v>
      </c>
      <c r="AG92" s="1">
        <v>8.4620154640517739E-2</v>
      </c>
      <c r="AH92" s="1">
        <v>7.5250385077866647E-2</v>
      </c>
      <c r="AI92" s="1">
        <v>4.957092589173015E-2</v>
      </c>
      <c r="AJ92" s="1">
        <v>6.4524681250424251E-2</v>
      </c>
      <c r="AK92" s="1">
        <v>5.357542423405743E-2</v>
      </c>
      <c r="AL92" s="1">
        <v>5.8272410561158221E-2</v>
      </c>
      <c r="AM92" s="1">
        <v>8.4309125375620964E-2</v>
      </c>
      <c r="AN92" s="1">
        <v>8.1672247374297041E-2</v>
      </c>
      <c r="AO92" s="1">
        <v>6.35327125613845E-2</v>
      </c>
      <c r="AP92" s="1">
        <v>6.2051420738595146E-2</v>
      </c>
      <c r="AQ92" s="1">
        <v>5.8304044516776288E-2</v>
      </c>
      <c r="AR92" s="1">
        <v>4.548045230488923E-2</v>
      </c>
      <c r="AS92" s="1">
        <v>7.7123754965273614E-2</v>
      </c>
      <c r="AT92" s="1">
        <v>4.7780699176729349E-2</v>
      </c>
      <c r="AU92" s="1">
        <v>4.0888279188083305E-2</v>
      </c>
      <c r="AV92" s="1">
        <v>6.6000000000000003E-2</v>
      </c>
      <c r="AW92" s="1">
        <v>5.7000000000000002E-2</v>
      </c>
      <c r="AX92" s="1">
        <v>7.1999999999999995E-2</v>
      </c>
      <c r="AY92" s="1">
        <v>8.2000000000000003E-2</v>
      </c>
      <c r="AZ92" s="1">
        <v>0.08</v>
      </c>
      <c r="BA92" s="1">
        <v>8.7999999999999995E-2</v>
      </c>
      <c r="BD92" t="s">
        <v>57</v>
      </c>
    </row>
    <row r="93" spans="1:56" x14ac:dyDescent="0.25">
      <c r="A93" t="s">
        <v>58</v>
      </c>
      <c r="B93" t="s">
        <v>1</v>
      </c>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v>0.23899999999999999</v>
      </c>
      <c r="AV93" s="1">
        <v>0.14000000000000001</v>
      </c>
      <c r="AW93" s="1">
        <v>0.16400000000000001</v>
      </c>
      <c r="AX93" s="1">
        <v>0.14499999999999999</v>
      </c>
      <c r="AY93" s="1">
        <v>0.16400000000000001</v>
      </c>
      <c r="AZ93" s="1">
        <v>0.14099999999999999</v>
      </c>
      <c r="BA93" s="1">
        <v>0.126</v>
      </c>
      <c r="BB93" s="4">
        <v>46113</v>
      </c>
      <c r="BC93" t="s">
        <v>257</v>
      </c>
      <c r="BD93" t="s">
        <v>6</v>
      </c>
    </row>
    <row r="94" spans="1:56" x14ac:dyDescent="0.25">
      <c r="B94" t="s">
        <v>2</v>
      </c>
      <c r="C94" s="1"/>
      <c r="D94" s="1"/>
      <c r="E94" s="1"/>
      <c r="F94" s="1"/>
      <c r="G94" s="1"/>
      <c r="H94" s="1"/>
      <c r="I94" s="1"/>
      <c r="J94" s="1"/>
      <c r="K94" s="1"/>
      <c r="L94" s="1">
        <v>0.58478037993539111</v>
      </c>
      <c r="M94" s="1">
        <v>0.61545915281970354</v>
      </c>
      <c r="N94" s="1">
        <v>0.40592638286338928</v>
      </c>
      <c r="O94" s="1">
        <v>0.22777030804797888</v>
      </c>
      <c r="P94" s="1">
        <v>0.19829463595520472</v>
      </c>
      <c r="Q94" s="1">
        <f>AVERAGE(O94,P94,R94,S94)</f>
        <v>0.30141668118737497</v>
      </c>
      <c r="R94" s="1">
        <v>0.29022898720978996</v>
      </c>
      <c r="S94" s="1">
        <v>0.48937279353652624</v>
      </c>
      <c r="T94" s="1">
        <v>0.18044605602538463</v>
      </c>
      <c r="U94" s="1">
        <v>6.5955786349349857E-2</v>
      </c>
      <c r="V94" s="1">
        <v>1.0359935841184578E-2</v>
      </c>
      <c r="W94" s="1">
        <v>1.7232674338148998E-2</v>
      </c>
      <c r="X94" s="1">
        <v>9.8187461923055608E-2</v>
      </c>
      <c r="Y94" s="1">
        <v>2.9571162135393979E-2</v>
      </c>
      <c r="Z94" s="1">
        <v>6.1402463877561389E-2</v>
      </c>
      <c r="AA94" s="1">
        <v>0.14946291097000963</v>
      </c>
      <c r="AB94" s="1">
        <v>4.7369512361146615E-2</v>
      </c>
      <c r="AC94" s="1">
        <v>2.484054290524576E-2</v>
      </c>
      <c r="AD94" s="1">
        <v>3.1419689170074212E-2</v>
      </c>
      <c r="AE94" s="1">
        <v>2.9391389106401961E-2</v>
      </c>
      <c r="AF94" s="1">
        <v>6.1565406102696119E-2</v>
      </c>
      <c r="AG94" s="1">
        <v>2.354927365205025E-2</v>
      </c>
      <c r="AH94" s="1">
        <v>1.8857599161909485E-2</v>
      </c>
      <c r="AI94" s="1">
        <v>2.5192603819547583E-2</v>
      </c>
      <c r="AJ94" s="1">
        <v>6.1301518287279262E-2</v>
      </c>
      <c r="AK94" s="1">
        <v>7.1650481160732915E-2</v>
      </c>
      <c r="AL94" s="1">
        <v>0.14692652847389104</v>
      </c>
      <c r="AM94" s="1">
        <v>0.13529588086442013</v>
      </c>
      <c r="AN94" s="1">
        <v>0.16420995033747021</v>
      </c>
      <c r="AO94" s="1">
        <v>0.13813534767432986</v>
      </c>
      <c r="AP94" s="1">
        <v>0.14647736054696178</v>
      </c>
      <c r="AQ94" s="1">
        <v>0.27745604392399709</v>
      </c>
      <c r="AR94" s="1">
        <v>0.16330365829276577</v>
      </c>
      <c r="AS94" s="1">
        <v>0.29751123226725451</v>
      </c>
      <c r="AT94" s="1">
        <v>0.28141395692993026</v>
      </c>
      <c r="AU94" s="1">
        <v>0.28329313627627645</v>
      </c>
      <c r="AV94" s="1">
        <v>0.16724705995849301</v>
      </c>
      <c r="AW94" s="1"/>
      <c r="AX94" s="1"/>
      <c r="AY94" s="1"/>
      <c r="AZ94" s="1"/>
      <c r="BA94" s="1"/>
      <c r="BD94" t="s">
        <v>59</v>
      </c>
    </row>
    <row r="95" spans="1:56" x14ac:dyDescent="0.25">
      <c r="B95" t="s">
        <v>3</v>
      </c>
      <c r="C95" s="1"/>
      <c r="D95" s="1"/>
      <c r="E95" s="1"/>
      <c r="F95" s="1"/>
      <c r="G95" s="1"/>
      <c r="H95" s="1"/>
      <c r="I95" s="1"/>
      <c r="J95" s="1"/>
      <c r="K95" s="1"/>
      <c r="L95" s="1">
        <v>0.58478037993539111</v>
      </c>
      <c r="M95" s="1">
        <v>0.61545915281970354</v>
      </c>
      <c r="N95" s="1">
        <v>0.40592638286338928</v>
      </c>
      <c r="O95" s="1">
        <v>0.22777030804797888</v>
      </c>
      <c r="P95" s="1">
        <v>0.19829463595520472</v>
      </c>
      <c r="Q95" s="1">
        <f>Q94</f>
        <v>0.30141668118737497</v>
      </c>
      <c r="R95" s="1">
        <v>0.29022898720978996</v>
      </c>
      <c r="S95" s="1">
        <v>0.48937279353652624</v>
      </c>
      <c r="T95" s="1">
        <v>0.18044605602538463</v>
      </c>
      <c r="U95" s="1">
        <v>6.5955786349349857E-2</v>
      </c>
      <c r="V95" s="1">
        <v>1.0359935841184578E-2</v>
      </c>
      <c r="W95" s="1">
        <v>1.7232674338148998E-2</v>
      </c>
      <c r="X95" s="1">
        <v>9.8187461923055608E-2</v>
      </c>
      <c r="Y95" s="1">
        <v>2.9571162135393979E-2</v>
      </c>
      <c r="Z95" s="1">
        <v>6.1402463877561389E-2</v>
      </c>
      <c r="AA95" s="1">
        <v>0.14946291097000963</v>
      </c>
      <c r="AB95" s="1">
        <v>4.7369512361146615E-2</v>
      </c>
      <c r="AC95" s="1">
        <v>2.484054290524576E-2</v>
      </c>
      <c r="AD95" s="1">
        <v>3.1419689170074212E-2</v>
      </c>
      <c r="AE95" s="1">
        <v>2.9391389106401961E-2</v>
      </c>
      <c r="AF95" s="1">
        <v>6.1565406102696119E-2</v>
      </c>
      <c r="AG95" s="1">
        <v>2.354927365205025E-2</v>
      </c>
      <c r="AH95" s="1">
        <v>1.8857599161909485E-2</v>
      </c>
      <c r="AI95" s="1">
        <v>2.5192603819547583E-2</v>
      </c>
      <c r="AJ95" s="1">
        <v>6.1301518287279262E-2</v>
      </c>
      <c r="AK95" s="1">
        <v>7.1650481160732915E-2</v>
      </c>
      <c r="AL95" s="1">
        <v>0.14692652847389104</v>
      </c>
      <c r="AM95" s="1">
        <v>0.13529588086442013</v>
      </c>
      <c r="AN95" s="1">
        <v>0.16420995033747021</v>
      </c>
      <c r="AO95" s="1">
        <v>0.13813534767432986</v>
      </c>
      <c r="AP95" s="1">
        <v>0.14647736054696178</v>
      </c>
      <c r="AQ95" s="1">
        <v>0.27745604392399709</v>
      </c>
      <c r="AR95" s="1">
        <v>0.16330365829276577</v>
      </c>
      <c r="AS95" s="1">
        <v>0.29751123226725451</v>
      </c>
      <c r="AT95" s="1">
        <v>0.28141395692993026</v>
      </c>
      <c r="AU95" s="1">
        <v>0.28329313627627645</v>
      </c>
      <c r="AV95" s="1">
        <v>0.14000000000000001</v>
      </c>
      <c r="AW95" s="1">
        <v>0.16400000000000001</v>
      </c>
      <c r="AX95" s="1">
        <v>0.14499999999999999</v>
      </c>
      <c r="AY95" s="1">
        <v>0.16400000000000001</v>
      </c>
      <c r="AZ95" s="1">
        <v>0.14099999999999999</v>
      </c>
      <c r="BA95" s="1">
        <v>0.126</v>
      </c>
    </row>
    <row r="96" spans="1:56" x14ac:dyDescent="0.25">
      <c r="A96" t="s">
        <v>60</v>
      </c>
      <c r="B96" t="s">
        <v>1</v>
      </c>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f>'3. MAC DSF calcs'!D78</f>
        <v>0.20805369127516779</v>
      </c>
      <c r="AV96" s="1">
        <v>0.21333333333333335</v>
      </c>
      <c r="AW96" s="1">
        <v>0.16556291390728478</v>
      </c>
      <c r="AX96" s="1">
        <v>0.17218543046357618</v>
      </c>
      <c r="AY96" s="1">
        <v>0.11920529801324505</v>
      </c>
      <c r="AZ96" s="1">
        <v>0.17880794701986757</v>
      </c>
      <c r="BA96" s="1">
        <v>0.13907284768211922</v>
      </c>
      <c r="BB96" s="4">
        <v>46174</v>
      </c>
      <c r="BC96" t="s">
        <v>640</v>
      </c>
      <c r="BD96" t="s">
        <v>6</v>
      </c>
    </row>
    <row r="97" spans="1:56" x14ac:dyDescent="0.25">
      <c r="B97" t="s">
        <v>3</v>
      </c>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f>AU96</f>
        <v>0.20805369127516779</v>
      </c>
      <c r="AV97" s="1">
        <v>0.21333333333333335</v>
      </c>
      <c r="AW97" s="1">
        <v>0.16556291390728478</v>
      </c>
      <c r="AX97" s="1">
        <v>0.17218543046357618</v>
      </c>
      <c r="AY97" s="1">
        <v>0.11920529801324505</v>
      </c>
      <c r="AZ97" s="1">
        <v>0.17880794701986757</v>
      </c>
      <c r="BA97" s="1">
        <v>0.13907284768211922</v>
      </c>
    </row>
    <row r="98" spans="1:56" x14ac:dyDescent="0.25">
      <c r="A98" t="s">
        <v>61</v>
      </c>
      <c r="B98" t="s">
        <v>1</v>
      </c>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v>0.36499999999999999</v>
      </c>
      <c r="AV98" s="1">
        <v>0.34399999999999997</v>
      </c>
      <c r="AW98" s="1">
        <v>0.17699999999999999</v>
      </c>
      <c r="AX98" s="1">
        <v>0.159</v>
      </c>
      <c r="AY98" s="1">
        <v>0.17899999999999999</v>
      </c>
      <c r="AZ98" s="1">
        <v>0.16200000000000001</v>
      </c>
      <c r="BA98" s="1">
        <v>0.16900000000000001</v>
      </c>
      <c r="BB98" s="4">
        <v>46204</v>
      </c>
      <c r="BC98" t="s">
        <v>720</v>
      </c>
      <c r="BD98" t="s">
        <v>6</v>
      </c>
    </row>
    <row r="99" spans="1:56" x14ac:dyDescent="0.25">
      <c r="B99" t="s">
        <v>2</v>
      </c>
      <c r="C99" s="1">
        <v>0.48238192670772334</v>
      </c>
      <c r="D99" s="1">
        <v>0.61826683071840349</v>
      </c>
      <c r="E99" s="1">
        <v>0.72853881551878352</v>
      </c>
      <c r="F99" s="1">
        <v>0.68528463570578924</v>
      </c>
      <c r="G99" s="1">
        <v>0.60869810368541399</v>
      </c>
      <c r="H99" s="1">
        <v>0.6150436828852246</v>
      </c>
      <c r="I99" s="1">
        <v>0.60063069185252616</v>
      </c>
      <c r="J99" s="1">
        <v>0.42471640457434129</v>
      </c>
      <c r="K99" s="1">
        <v>0.37390694714950107</v>
      </c>
      <c r="L99" s="1">
        <v>0.33996726962145879</v>
      </c>
      <c r="M99" s="1">
        <v>0.3498745268790045</v>
      </c>
      <c r="N99" s="1">
        <v>0.40065400409436125</v>
      </c>
      <c r="O99" s="1">
        <v>0.3375427180052693</v>
      </c>
      <c r="P99" s="1">
        <v>0.32137927555873519</v>
      </c>
      <c r="Q99" s="1">
        <v>0.52219998554178149</v>
      </c>
      <c r="R99" s="1">
        <v>0.43767696349884905</v>
      </c>
      <c r="S99" s="1">
        <v>0.4138614087283396</v>
      </c>
      <c r="T99" s="1">
        <v>0.26802208253839521</v>
      </c>
      <c r="U99" s="1">
        <v>0.36753107839911414</v>
      </c>
      <c r="V99" s="1">
        <v>0.4736009338704022</v>
      </c>
      <c r="W99" s="1">
        <v>0.39967733765039404</v>
      </c>
      <c r="X99" s="1">
        <v>0.19866604881235289</v>
      </c>
      <c r="Y99" s="1">
        <v>0.27843719051446109</v>
      </c>
      <c r="Z99" s="1">
        <v>0.16890312880460831</v>
      </c>
      <c r="AA99" s="1">
        <v>7.8617047481745403E-2</v>
      </c>
      <c r="AB99" s="1">
        <v>3.9599148149776518E-2</v>
      </c>
      <c r="AC99" s="1">
        <v>2.3282017987193645E-2</v>
      </c>
      <c r="AD99" s="1">
        <v>4.998122995058827E-2</v>
      </c>
      <c r="AE99" s="1">
        <v>0.16940314912623938</v>
      </c>
      <c r="AF99" s="1">
        <v>0.20414486998643863</v>
      </c>
      <c r="AG99" s="1">
        <v>0.11248510500321311</v>
      </c>
      <c r="AH99" s="1">
        <v>0.11840207267324608</v>
      </c>
      <c r="AI99" s="1">
        <v>6.3488999971660687E-2</v>
      </c>
      <c r="AJ99" s="1">
        <v>8.6129590208681453E-2</v>
      </c>
      <c r="AK99" s="1">
        <v>9.0113596792323253E-2</v>
      </c>
      <c r="AL99" s="1">
        <v>6.836270983685816E-2</v>
      </c>
      <c r="AM99" s="1">
        <v>0.15633772462727274</v>
      </c>
      <c r="AN99" s="1">
        <v>0.23963135625333881</v>
      </c>
      <c r="AO99" s="1">
        <v>0.14799892583923951</v>
      </c>
      <c r="AP99" s="1">
        <v>0.29112009729711119</v>
      </c>
      <c r="AQ99" s="1">
        <v>0.21903887671234878</v>
      </c>
      <c r="AR99" s="1">
        <v>0.13132424191921888</v>
      </c>
      <c r="AS99" s="1">
        <v>0.19163785196284813</v>
      </c>
      <c r="AT99" s="1">
        <v>0.25658062892886813</v>
      </c>
      <c r="AU99" s="1">
        <v>0.34712288152853588</v>
      </c>
      <c r="AV99" s="1">
        <v>0.22397940645206268</v>
      </c>
      <c r="AW99" s="1"/>
      <c r="AX99" s="1"/>
      <c r="AY99" s="1"/>
      <c r="AZ99" s="1"/>
      <c r="BA99" s="1"/>
    </row>
    <row r="100" spans="1:56" x14ac:dyDescent="0.25">
      <c r="B100" t="s">
        <v>3</v>
      </c>
      <c r="C100" s="1">
        <v>0.48238192670772334</v>
      </c>
      <c r="D100" s="1">
        <v>0.61826683071840349</v>
      </c>
      <c r="E100" s="1">
        <v>0.72853881551878352</v>
      </c>
      <c r="F100" s="1">
        <v>0.68528463570578924</v>
      </c>
      <c r="G100" s="1">
        <v>0.60869810368541399</v>
      </c>
      <c r="H100" s="1">
        <v>0.6150436828852246</v>
      </c>
      <c r="I100" s="1">
        <v>0.60063069185252616</v>
      </c>
      <c r="J100" s="1">
        <v>0.42471640457434129</v>
      </c>
      <c r="K100" s="1">
        <v>0.37390694714950107</v>
      </c>
      <c r="L100" s="1">
        <v>0.33996726962145879</v>
      </c>
      <c r="M100" s="1">
        <v>0.3498745268790045</v>
      </c>
      <c r="N100" s="1">
        <v>0.40065400409436125</v>
      </c>
      <c r="O100" s="1">
        <v>0.3375427180052693</v>
      </c>
      <c r="P100" s="1">
        <v>0.32137927555873519</v>
      </c>
      <c r="Q100" s="1">
        <v>0.52219998554178149</v>
      </c>
      <c r="R100" s="1">
        <v>0.43767696349884905</v>
      </c>
      <c r="S100" s="1">
        <v>0.4138614087283396</v>
      </c>
      <c r="T100" s="1">
        <v>0.26802208253839521</v>
      </c>
      <c r="U100" s="1">
        <v>0.36753107839911414</v>
      </c>
      <c r="V100" s="1">
        <v>0.4736009338704022</v>
      </c>
      <c r="W100" s="1">
        <v>0.39967733765039404</v>
      </c>
      <c r="X100" s="1">
        <v>0.19866604881235289</v>
      </c>
      <c r="Y100" s="1">
        <v>0.27843719051446109</v>
      </c>
      <c r="Z100" s="1">
        <v>0.16890312880460831</v>
      </c>
      <c r="AA100" s="1">
        <v>7.8617047481745403E-2</v>
      </c>
      <c r="AB100" s="1">
        <v>3.9599148149776518E-2</v>
      </c>
      <c r="AC100" s="1">
        <v>2.3282017987193645E-2</v>
      </c>
      <c r="AD100" s="1">
        <v>4.998122995058827E-2</v>
      </c>
      <c r="AE100" s="1">
        <v>0.16940314912623938</v>
      </c>
      <c r="AF100" s="1">
        <v>0.20414486998643863</v>
      </c>
      <c r="AG100" s="1">
        <v>0.11248510500321311</v>
      </c>
      <c r="AH100" s="1">
        <v>0.11840207267324608</v>
      </c>
      <c r="AI100" s="1">
        <v>6.3488999971660687E-2</v>
      </c>
      <c r="AJ100" s="1">
        <v>8.6129590208681453E-2</v>
      </c>
      <c r="AK100" s="1">
        <v>9.0113596792323253E-2</v>
      </c>
      <c r="AL100" s="1">
        <v>6.836270983685816E-2</v>
      </c>
      <c r="AM100" s="1">
        <v>0.15633772462727274</v>
      </c>
      <c r="AN100" s="1">
        <v>0.23963135625333881</v>
      </c>
      <c r="AO100" s="1">
        <v>0.14799892583923951</v>
      </c>
      <c r="AP100" s="1">
        <v>0.29112009729711119</v>
      </c>
      <c r="AQ100" s="1">
        <v>0.21903887671234878</v>
      </c>
      <c r="AR100" s="1">
        <v>0.13132424191921888</v>
      </c>
      <c r="AS100" s="1">
        <v>0.19163785196284813</v>
      </c>
      <c r="AT100" s="1">
        <v>0.25658062892886813</v>
      </c>
      <c r="AU100" s="1">
        <v>0.34712288152853588</v>
      </c>
      <c r="AV100" s="1">
        <v>0.34399999999999997</v>
      </c>
      <c r="AW100" s="1">
        <v>0.17699999999999999</v>
      </c>
      <c r="AX100" s="1">
        <v>0.159</v>
      </c>
      <c r="AY100" s="1">
        <v>0.17899999999999999</v>
      </c>
      <c r="AZ100" s="1">
        <v>0.16200000000000001</v>
      </c>
      <c r="BA100" s="1">
        <v>0.16900000000000001</v>
      </c>
    </row>
    <row r="101" spans="1:56" x14ac:dyDescent="0.25">
      <c r="A101" t="s">
        <v>63</v>
      </c>
      <c r="B101" t="s">
        <v>1</v>
      </c>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v>0.111</v>
      </c>
      <c r="AV101" s="1">
        <v>0.17199999999999999</v>
      </c>
      <c r="AW101" s="1">
        <v>0.17499999999999999</v>
      </c>
      <c r="AX101" s="1">
        <v>0.16500000000000001</v>
      </c>
      <c r="AY101" s="1">
        <v>0.19500000000000001</v>
      </c>
      <c r="AZ101" s="1">
        <v>0.193</v>
      </c>
      <c r="BA101" s="1">
        <v>0.16900000000000001</v>
      </c>
      <c r="BC101" t="s">
        <v>64</v>
      </c>
      <c r="BD101" t="s">
        <v>6</v>
      </c>
    </row>
    <row r="102" spans="1:56" x14ac:dyDescent="0.25">
      <c r="B102" t="s">
        <v>2</v>
      </c>
      <c r="C102" s="1"/>
      <c r="D102" s="1"/>
      <c r="E102" s="1"/>
      <c r="F102" s="1"/>
      <c r="G102" s="1"/>
      <c r="H102" s="1"/>
      <c r="I102" s="1"/>
      <c r="J102" s="1"/>
      <c r="K102" s="1"/>
      <c r="L102" s="1"/>
      <c r="M102" s="1">
        <v>6.4509226695293076E-2</v>
      </c>
      <c r="N102" s="1">
        <v>5.974898353697012E-2</v>
      </c>
      <c r="O102" s="1">
        <v>5.2083504765716659E-2</v>
      </c>
      <c r="P102" s="1">
        <v>4.6040643916536554E-2</v>
      </c>
      <c r="Q102" s="1">
        <v>5.9798992584787949E-2</v>
      </c>
      <c r="R102" s="1">
        <v>7.2909746018374105E-2</v>
      </c>
      <c r="S102" s="1">
        <v>7.6495721057257077E-2</v>
      </c>
      <c r="T102" s="1">
        <v>4.3455235098043103E-2</v>
      </c>
      <c r="U102" s="1">
        <v>3.4293182415182484E-2</v>
      </c>
      <c r="V102" s="1">
        <v>6.9476559578197067E-2</v>
      </c>
      <c r="W102" s="1">
        <v>8.8746356964331002E-2</v>
      </c>
      <c r="X102" s="1">
        <v>7.4609247756897284E-2</v>
      </c>
      <c r="Y102" s="1">
        <v>7.9097579656891903E-2</v>
      </c>
      <c r="Z102" s="1">
        <v>8.374537824280219E-2</v>
      </c>
      <c r="AA102" s="1">
        <v>8.3656641553078351E-2</v>
      </c>
      <c r="AB102" s="1">
        <v>6.3083412181922538E-2</v>
      </c>
      <c r="AC102" s="1">
        <v>9.0698199454068137E-2</v>
      </c>
      <c r="AD102" s="1">
        <v>9.1503397120090965E-2</v>
      </c>
      <c r="AE102" s="1">
        <v>7.4099378262373089E-2</v>
      </c>
      <c r="AF102" s="1">
        <v>8.426089914539657E-2</v>
      </c>
      <c r="AG102" s="1">
        <v>8.6126316221150453E-2</v>
      </c>
      <c r="AH102" s="1">
        <v>9.1929325110407911E-2</v>
      </c>
      <c r="AI102" s="1">
        <v>8.7746149996765402E-2</v>
      </c>
      <c r="AJ102" s="1">
        <v>7.4088953585015299E-2</v>
      </c>
      <c r="AK102" s="1">
        <v>7.6191425699234053E-2</v>
      </c>
      <c r="AL102" s="1">
        <v>6.9053175505854894E-2</v>
      </c>
      <c r="AM102" s="1">
        <v>8.9096319234782964E-2</v>
      </c>
      <c r="AN102" s="1">
        <v>9.9838558362244992E-2</v>
      </c>
      <c r="AO102" s="1">
        <v>9.4451936748536053E-2</v>
      </c>
      <c r="AP102" s="1">
        <v>9.3444550628565146E-2</v>
      </c>
      <c r="AQ102" s="1">
        <v>8.1817681650873234E-2</v>
      </c>
      <c r="AR102" s="1">
        <v>7.708393860509731E-2</v>
      </c>
      <c r="AS102" s="1">
        <v>7.708175501575916E-2</v>
      </c>
      <c r="AT102" s="1">
        <v>7.2505751898275267E-2</v>
      </c>
      <c r="AU102" s="1">
        <v>0.14474800294757045</v>
      </c>
      <c r="AV102" s="1">
        <v>0.31693988878681262</v>
      </c>
      <c r="AW102" s="1"/>
      <c r="AX102" s="1"/>
      <c r="AY102" s="1"/>
      <c r="AZ102" s="1"/>
      <c r="BA102" s="1"/>
    </row>
    <row r="103" spans="1:56" x14ac:dyDescent="0.25">
      <c r="B103" t="s">
        <v>3</v>
      </c>
      <c r="C103" s="1"/>
      <c r="D103" s="1"/>
      <c r="E103" s="1"/>
      <c r="F103" s="1"/>
      <c r="G103" s="1"/>
      <c r="H103" s="1"/>
      <c r="I103" s="1"/>
      <c r="J103" s="1"/>
      <c r="K103" s="1"/>
      <c r="L103" s="1"/>
      <c r="M103" s="1">
        <v>6.4509226695293076E-2</v>
      </c>
      <c r="N103" s="1">
        <v>5.974898353697012E-2</v>
      </c>
      <c r="O103" s="1">
        <v>5.2083504765716659E-2</v>
      </c>
      <c r="P103" s="1">
        <v>4.6040643916536554E-2</v>
      </c>
      <c r="Q103" s="1">
        <v>5.9798992584787949E-2</v>
      </c>
      <c r="R103" s="1">
        <v>7.2909746018374105E-2</v>
      </c>
      <c r="S103" s="1">
        <v>7.6495721057257077E-2</v>
      </c>
      <c r="T103" s="1">
        <v>4.3455235098043103E-2</v>
      </c>
      <c r="U103" s="1">
        <v>3.4293182415182484E-2</v>
      </c>
      <c r="V103" s="1">
        <v>6.9476559578197067E-2</v>
      </c>
      <c r="W103" s="1">
        <v>8.8746356964331002E-2</v>
      </c>
      <c r="X103" s="1">
        <v>7.4609247756897284E-2</v>
      </c>
      <c r="Y103" s="1">
        <v>7.9097579656891903E-2</v>
      </c>
      <c r="Z103" s="1">
        <v>8.374537824280219E-2</v>
      </c>
      <c r="AA103" s="1">
        <v>8.3656641553078351E-2</v>
      </c>
      <c r="AB103" s="1">
        <v>6.3083412181922538E-2</v>
      </c>
      <c r="AC103" s="1">
        <v>9.0698199454068137E-2</v>
      </c>
      <c r="AD103" s="1">
        <v>9.1503397120090965E-2</v>
      </c>
      <c r="AE103" s="1">
        <v>7.4099378262373089E-2</v>
      </c>
      <c r="AF103" s="1">
        <v>8.426089914539657E-2</v>
      </c>
      <c r="AG103" s="1">
        <v>8.6126316221150453E-2</v>
      </c>
      <c r="AH103" s="1">
        <v>9.1929325110407911E-2</v>
      </c>
      <c r="AI103" s="1">
        <v>8.7746149996765402E-2</v>
      </c>
      <c r="AJ103" s="1">
        <v>7.4088953585015299E-2</v>
      </c>
      <c r="AK103" s="1">
        <v>7.6191425699234053E-2</v>
      </c>
      <c r="AL103" s="1">
        <v>6.9053175505854894E-2</v>
      </c>
      <c r="AM103" s="1">
        <v>8.9096319234782964E-2</v>
      </c>
      <c r="AN103" s="1">
        <v>9.9838558362244992E-2</v>
      </c>
      <c r="AO103" s="1">
        <v>9.4451936748536053E-2</v>
      </c>
      <c r="AP103" s="1">
        <v>9.3444550628565146E-2</v>
      </c>
      <c r="AQ103" s="1">
        <v>8.1817681650873234E-2</v>
      </c>
      <c r="AR103" s="1">
        <v>7.708393860509731E-2</v>
      </c>
      <c r="AS103" s="1">
        <v>7.708175501575916E-2</v>
      </c>
      <c r="AT103" s="1">
        <v>7.2505751898275267E-2</v>
      </c>
      <c r="AU103" s="1">
        <v>0.14474800294757045</v>
      </c>
      <c r="AV103" s="1">
        <v>0.17199999999999999</v>
      </c>
      <c r="AW103" s="1">
        <v>0.17499999999999999</v>
      </c>
      <c r="AX103" s="1">
        <v>0.16500000000000001</v>
      </c>
      <c r="AY103" s="1">
        <v>0.19500000000000001</v>
      </c>
      <c r="AZ103" s="1">
        <v>0.193</v>
      </c>
      <c r="BA103" s="1">
        <v>0.16900000000000001</v>
      </c>
    </row>
    <row r="104" spans="1:56" x14ac:dyDescent="0.25">
      <c r="A104" t="s">
        <v>65</v>
      </c>
      <c r="B104" t="s">
        <v>1</v>
      </c>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v>7.9000000000000001E-2</v>
      </c>
      <c r="AV104" s="1">
        <v>7.5999999999999998E-2</v>
      </c>
      <c r="AW104" s="1">
        <v>7.0999999999999994E-2</v>
      </c>
      <c r="AX104" s="1">
        <v>7.2999999999999995E-2</v>
      </c>
      <c r="AY104" s="1">
        <v>6.8000000000000005E-2</v>
      </c>
      <c r="AZ104" s="1">
        <v>6.4000000000000001E-2</v>
      </c>
      <c r="BA104" s="1">
        <v>5.8999999999999997E-2</v>
      </c>
      <c r="BB104" s="4">
        <v>46174</v>
      </c>
      <c r="BC104" t="s">
        <v>641</v>
      </c>
      <c r="BD104" t="s">
        <v>6</v>
      </c>
    </row>
    <row r="105" spans="1:56" x14ac:dyDescent="0.25">
      <c r="B105" t="s">
        <v>2</v>
      </c>
      <c r="C105" s="1"/>
      <c r="D105" s="1">
        <v>2.8501045966228891E-2</v>
      </c>
      <c r="E105" s="1">
        <v>3.9221414529914532E-2</v>
      </c>
      <c r="F105" s="1">
        <v>8.1550473970473963E-2</v>
      </c>
      <c r="G105" s="1">
        <v>0.1449826534932957</v>
      </c>
      <c r="H105" s="1">
        <v>0.13977449903038139</v>
      </c>
      <c r="I105" s="1">
        <v>0.14797982905982904</v>
      </c>
      <c r="J105" s="1">
        <v>0.2071718648785425</v>
      </c>
      <c r="K105" s="1">
        <v>0.15855037786774628</v>
      </c>
      <c r="L105" s="1">
        <v>0.14407225571725568</v>
      </c>
      <c r="M105" s="1">
        <v>0.11224236572543696</v>
      </c>
      <c r="N105" s="1">
        <v>0.10475669066964456</v>
      </c>
      <c r="O105" s="1">
        <v>0.10011548573827354</v>
      </c>
      <c r="P105" s="1">
        <v>0.12637993813666995</v>
      </c>
      <c r="Q105" s="1">
        <v>0.11996709066753117</v>
      </c>
      <c r="R105" s="1">
        <v>9.3119393986241014E-2</v>
      </c>
      <c r="S105" s="1">
        <v>7.7790972251963436E-2</v>
      </c>
      <c r="T105" s="1">
        <v>0.12781330908081157</v>
      </c>
      <c r="U105" s="1">
        <v>0.11675573751220331</v>
      </c>
      <c r="V105" s="1">
        <v>0.11693633752716236</v>
      </c>
      <c r="W105" s="1">
        <v>0.10004188735072614</v>
      </c>
      <c r="X105" s="1">
        <v>0.21402686901593709</v>
      </c>
      <c r="Y105" s="1">
        <v>0.14955954976981875</v>
      </c>
      <c r="Z105" s="1">
        <v>0.13667607216035396</v>
      </c>
      <c r="AA105" s="1">
        <v>0.14766630134603578</v>
      </c>
      <c r="AB105" s="1">
        <v>0.13762601162002491</v>
      </c>
      <c r="AC105" s="1">
        <v>0.15044164994289155</v>
      </c>
      <c r="AD105" s="1">
        <v>0.12717952534067314</v>
      </c>
      <c r="AE105" s="1">
        <v>0.11417892200198891</v>
      </c>
      <c r="AF105" s="1">
        <v>0.12259531025865196</v>
      </c>
      <c r="AG105" s="1">
        <v>9.2161226155115378E-2</v>
      </c>
      <c r="AH105" s="1">
        <v>0.11473684725308426</v>
      </c>
      <c r="AI105" s="1">
        <v>0.13882053168542319</v>
      </c>
      <c r="AJ105" s="1">
        <v>0.12897609943028107</v>
      </c>
      <c r="AK105" s="1">
        <v>0.14385600109311591</v>
      </c>
      <c r="AL105" s="1">
        <v>9.8057239302363791E-2</v>
      </c>
      <c r="AM105" s="1">
        <v>7.8362725635048411E-2</v>
      </c>
      <c r="AN105" s="1">
        <v>0.10842873649344828</v>
      </c>
      <c r="AO105" s="1">
        <v>0.11166626829653621</v>
      </c>
      <c r="AP105" s="1">
        <v>0.11044658537125313</v>
      </c>
      <c r="AQ105" s="1">
        <v>9.2532785830861122E-2</v>
      </c>
      <c r="AR105" s="1">
        <v>6.3295341656227785E-2</v>
      </c>
      <c r="AS105" s="1">
        <v>8.1402332310561376E-2</v>
      </c>
      <c r="AT105" s="1">
        <v>8.471836630519336E-2</v>
      </c>
      <c r="AU105" s="1">
        <v>0.13886221757984987</v>
      </c>
      <c r="AV105" s="1">
        <v>6.9702521454768185E-2</v>
      </c>
      <c r="AW105" s="1"/>
      <c r="AX105" s="1"/>
      <c r="AY105" s="1"/>
      <c r="AZ105" s="1"/>
      <c r="BA105" s="1"/>
    </row>
    <row r="106" spans="1:56" x14ac:dyDescent="0.25">
      <c r="B106" t="s">
        <v>3</v>
      </c>
      <c r="C106" s="1"/>
      <c r="D106" s="1">
        <v>2.8501045966228891E-2</v>
      </c>
      <c r="E106" s="1">
        <v>3.9221414529914532E-2</v>
      </c>
      <c r="F106" s="1">
        <v>8.1550473970473963E-2</v>
      </c>
      <c r="G106" s="1">
        <v>0.1449826534932957</v>
      </c>
      <c r="H106" s="1">
        <v>0.13977449903038139</v>
      </c>
      <c r="I106" s="1">
        <v>0.14797982905982904</v>
      </c>
      <c r="J106" s="1">
        <v>0.2071718648785425</v>
      </c>
      <c r="K106" s="1">
        <v>0.15855037786774628</v>
      </c>
      <c r="L106" s="1">
        <v>0.14407225571725568</v>
      </c>
      <c r="M106" s="1">
        <v>0.11224236572543696</v>
      </c>
      <c r="N106" s="1">
        <v>0.10475669066964456</v>
      </c>
      <c r="O106" s="1">
        <v>0.10011548573827354</v>
      </c>
      <c r="P106" s="1">
        <v>0.12637993813666995</v>
      </c>
      <c r="Q106" s="1">
        <v>0.11996709066753117</v>
      </c>
      <c r="R106" s="1">
        <v>9.3119393986241014E-2</v>
      </c>
      <c r="S106" s="1">
        <v>7.7790972251963436E-2</v>
      </c>
      <c r="T106" s="1">
        <v>0.12781330908081157</v>
      </c>
      <c r="U106" s="1">
        <v>0.11675573751220331</v>
      </c>
      <c r="V106" s="1">
        <v>0.11693633752716236</v>
      </c>
      <c r="W106" s="1">
        <v>0.10004188735072614</v>
      </c>
      <c r="X106" s="1">
        <v>0.21402686901593709</v>
      </c>
      <c r="Y106" s="1">
        <v>0.14955954976981875</v>
      </c>
      <c r="Z106" s="1">
        <v>0.13667607216035396</v>
      </c>
      <c r="AA106" s="1">
        <v>0.14766630134603578</v>
      </c>
      <c r="AB106" s="1">
        <v>0.13762601162002491</v>
      </c>
      <c r="AC106" s="1">
        <v>0.15044164994289155</v>
      </c>
      <c r="AD106" s="1">
        <v>0.12717952534067314</v>
      </c>
      <c r="AE106" s="1">
        <v>0.11417892200198891</v>
      </c>
      <c r="AF106" s="1">
        <v>0.12259531025865196</v>
      </c>
      <c r="AG106" s="1">
        <v>9.2161226155115378E-2</v>
      </c>
      <c r="AH106" s="1">
        <v>0.11473684725308426</v>
      </c>
      <c r="AI106" s="1">
        <v>0.13882053168542319</v>
      </c>
      <c r="AJ106" s="1">
        <v>0.12897609943028107</v>
      </c>
      <c r="AK106" s="1">
        <v>0.14385600109311591</v>
      </c>
      <c r="AL106" s="1">
        <v>9.8057239302363791E-2</v>
      </c>
      <c r="AM106" s="1">
        <v>7.8362725635048411E-2</v>
      </c>
      <c r="AN106" s="1">
        <v>0.10842873649344828</v>
      </c>
      <c r="AO106" s="1">
        <v>0.11166626829653621</v>
      </c>
      <c r="AP106" s="1">
        <v>0.11044658537125313</v>
      </c>
      <c r="AQ106" s="1">
        <v>9.2532785830861122E-2</v>
      </c>
      <c r="AR106" s="1">
        <v>6.3295341656227785E-2</v>
      </c>
      <c r="AS106" s="1">
        <v>8.1402332310561376E-2</v>
      </c>
      <c r="AT106" s="1">
        <v>8.471836630519336E-2</v>
      </c>
      <c r="AU106" s="1">
        <v>0.13886221757984987</v>
      </c>
      <c r="AV106" s="1">
        <v>7.5999999999999998E-2</v>
      </c>
      <c r="AW106" s="1">
        <v>7.0999999999999994E-2</v>
      </c>
      <c r="AX106" s="1">
        <v>7.2999999999999995E-2</v>
      </c>
      <c r="AY106" s="1">
        <v>6.8000000000000005E-2</v>
      </c>
      <c r="AZ106" s="1">
        <v>6.4000000000000001E-2</v>
      </c>
      <c r="BA106" s="1">
        <v>5.8999999999999997E-2</v>
      </c>
    </row>
    <row r="107" spans="1:56" x14ac:dyDescent="0.25">
      <c r="A107" t="s">
        <v>66</v>
      </c>
      <c r="B107" t="s">
        <v>1</v>
      </c>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v>0.22560975609756101</v>
      </c>
      <c r="AV107" s="1">
        <v>0.17499999999999999</v>
      </c>
      <c r="AW107" s="1">
        <v>0.13548387096774195</v>
      </c>
      <c r="AX107" s="1">
        <v>0.2</v>
      </c>
      <c r="AY107" s="1">
        <v>0.20645161290322581</v>
      </c>
      <c r="AZ107" s="1">
        <v>0.24516129032258063</v>
      </c>
      <c r="BA107" s="1">
        <v>0.23870967741935484</v>
      </c>
      <c r="BB107" s="4">
        <v>45962</v>
      </c>
      <c r="BC107" t="s">
        <v>67</v>
      </c>
      <c r="BD107" t="s">
        <v>6</v>
      </c>
    </row>
    <row r="108" spans="1:56" x14ac:dyDescent="0.25">
      <c r="B108" t="s">
        <v>2</v>
      </c>
      <c r="C108" s="1">
        <v>0.20212218732259432</v>
      </c>
      <c r="D108" s="1">
        <v>0.20729871036058184</v>
      </c>
      <c r="E108" s="1">
        <v>0.23089591199414305</v>
      </c>
      <c r="F108" s="1">
        <v>0.19906804574244058</v>
      </c>
      <c r="G108" s="1">
        <v>0.10196755584294656</v>
      </c>
      <c r="H108" s="1">
        <v>0.3051591470490716</v>
      </c>
      <c r="I108" s="1">
        <v>0.33778031632921635</v>
      </c>
      <c r="J108" s="1">
        <v>0.25051427388505537</v>
      </c>
      <c r="K108" s="1">
        <v>0.31646257067718603</v>
      </c>
      <c r="L108" s="1">
        <v>0.26156265706583554</v>
      </c>
      <c r="M108" s="1">
        <v>0.20412643556068699</v>
      </c>
      <c r="N108" s="1">
        <v>0.18249231765099469</v>
      </c>
      <c r="O108" s="1">
        <v>0.20898741285255026</v>
      </c>
      <c r="P108" s="1">
        <v>0.1710101822961077</v>
      </c>
      <c r="Q108" s="1">
        <v>0.249705964125325</v>
      </c>
      <c r="R108" s="1">
        <v>0.17500206786541581</v>
      </c>
      <c r="S108" s="1">
        <v>0.17360078744739527</v>
      </c>
      <c r="T108" s="1">
        <v>0.17265197995637155</v>
      </c>
      <c r="U108" s="1">
        <v>0.13080411548104615</v>
      </c>
      <c r="V108" s="1">
        <v>0.1229466735764926</v>
      </c>
      <c r="W108" s="1">
        <v>0.14906946665643492</v>
      </c>
      <c r="X108" s="1">
        <v>0.15996179738835117</v>
      </c>
      <c r="Y108" s="1">
        <v>0.15496293656497262</v>
      </c>
      <c r="Z108" s="1">
        <v>0.24717663101887058</v>
      </c>
      <c r="AA108" s="1">
        <v>0.24699771897793096</v>
      </c>
      <c r="AB108" s="1">
        <v>0.12874850498693644</v>
      </c>
      <c r="AC108" s="1">
        <v>0.22766221639675197</v>
      </c>
      <c r="AD108" s="1">
        <v>0.18625508898414472</v>
      </c>
      <c r="AE108" s="1">
        <v>0.18622096573945082</v>
      </c>
      <c r="AF108" s="1">
        <v>0.19923724578614579</v>
      </c>
      <c r="AG108" s="1">
        <v>0.18328757661098208</v>
      </c>
      <c r="AH108" s="1">
        <v>0.19430396197671018</v>
      </c>
      <c r="AI108" s="1">
        <v>0.14638236364548085</v>
      </c>
      <c r="AJ108" s="1">
        <v>0.18414898479438638</v>
      </c>
      <c r="AK108" s="1">
        <v>0.23651949378071419</v>
      </c>
      <c r="AL108" s="1">
        <v>0.32905183524475401</v>
      </c>
      <c r="AM108" s="1">
        <v>0.18059046623367281</v>
      </c>
      <c r="AN108" s="1">
        <v>0.13613005066325348</v>
      </c>
      <c r="AO108" s="1">
        <v>0.14158001440063542</v>
      </c>
      <c r="AP108" s="1">
        <v>0.15425360172311725</v>
      </c>
      <c r="AQ108" s="1">
        <v>0.37589234595157245</v>
      </c>
      <c r="AR108" s="1">
        <v>0.1509647311923647</v>
      </c>
      <c r="AS108" s="1">
        <v>0.18320937133538706</v>
      </c>
      <c r="AT108" s="1">
        <v>0.22929954899811877</v>
      </c>
      <c r="AU108" s="1">
        <v>0.22659529307792489</v>
      </c>
      <c r="AV108" s="1">
        <v>0.17853163086623922</v>
      </c>
      <c r="AW108" s="1"/>
      <c r="AX108" s="1"/>
      <c r="AY108" s="1"/>
      <c r="AZ108" s="1"/>
      <c r="BA108" s="1"/>
      <c r="BB108" s="4"/>
    </row>
    <row r="109" spans="1:56" x14ac:dyDescent="0.25">
      <c r="B109" t="s">
        <v>3</v>
      </c>
      <c r="C109" s="1">
        <v>0.20212218732259432</v>
      </c>
      <c r="D109" s="1">
        <v>0.20729871036058184</v>
      </c>
      <c r="E109" s="1">
        <v>0.23089591199414305</v>
      </c>
      <c r="F109" s="1">
        <v>0.19906804574244058</v>
      </c>
      <c r="G109" s="1">
        <v>0.10196755584294656</v>
      </c>
      <c r="H109" s="1">
        <v>0.3051591470490716</v>
      </c>
      <c r="I109" s="1">
        <v>0.33778031632921635</v>
      </c>
      <c r="J109" s="1">
        <v>0.25051427388505537</v>
      </c>
      <c r="K109" s="1">
        <v>0.31646257067718603</v>
      </c>
      <c r="L109" s="1">
        <v>0.26156265706583554</v>
      </c>
      <c r="M109" s="1">
        <v>0.20412643556068699</v>
      </c>
      <c r="N109" s="1">
        <v>0.18249231765099469</v>
      </c>
      <c r="O109" s="1">
        <v>0.20898741285255026</v>
      </c>
      <c r="P109" s="1">
        <v>0.1710101822961077</v>
      </c>
      <c r="Q109" s="1">
        <v>0.249705964125325</v>
      </c>
      <c r="R109" s="1">
        <v>0.17500206786541581</v>
      </c>
      <c r="S109" s="1">
        <v>0.17360078744739527</v>
      </c>
      <c r="T109" s="1">
        <v>0.17265197995637155</v>
      </c>
      <c r="U109" s="1">
        <v>0.13080411548104615</v>
      </c>
      <c r="V109" s="1">
        <v>0.1229466735764926</v>
      </c>
      <c r="W109" s="1">
        <v>0.14906946665643492</v>
      </c>
      <c r="X109" s="1">
        <v>0.15996179738835117</v>
      </c>
      <c r="Y109" s="1">
        <v>0.15496293656497262</v>
      </c>
      <c r="Z109" s="1">
        <v>0.24717663101887058</v>
      </c>
      <c r="AA109" s="1">
        <v>0.24699771897793096</v>
      </c>
      <c r="AB109" s="1">
        <v>0.12874850498693644</v>
      </c>
      <c r="AC109" s="1">
        <v>0.22766221639675197</v>
      </c>
      <c r="AD109" s="1">
        <v>0.18625508898414472</v>
      </c>
      <c r="AE109" s="1">
        <v>0.18622096573945082</v>
      </c>
      <c r="AF109" s="1">
        <v>0.19923724578614579</v>
      </c>
      <c r="AG109" s="1">
        <v>0.18328757661098208</v>
      </c>
      <c r="AH109" s="1">
        <v>0.19430396197671018</v>
      </c>
      <c r="AI109" s="1">
        <v>0.14638236364548085</v>
      </c>
      <c r="AJ109" s="1">
        <v>0.18414898479438638</v>
      </c>
      <c r="AK109" s="1">
        <v>0.23651949378071419</v>
      </c>
      <c r="AL109" s="1">
        <v>0.32905183524475401</v>
      </c>
      <c r="AM109" s="1">
        <v>0.18059046623367281</v>
      </c>
      <c r="AN109" s="1">
        <v>0.13613005066325348</v>
      </c>
      <c r="AO109" s="1">
        <v>0.14158001440063542</v>
      </c>
      <c r="AP109" s="1">
        <v>0.15425360172311725</v>
      </c>
      <c r="AQ109" s="1">
        <v>0.37589234595157245</v>
      </c>
      <c r="AR109" s="1">
        <v>0.1509647311923647</v>
      </c>
      <c r="AS109" s="1">
        <v>0.18320937133538706</v>
      </c>
      <c r="AT109" s="1">
        <v>0.22929954899811877</v>
      </c>
      <c r="AU109" s="1">
        <v>0.22659529307792489</v>
      </c>
      <c r="AV109" s="1">
        <v>0.17499999999999999</v>
      </c>
      <c r="AW109" s="1">
        <v>0.13548387096774195</v>
      </c>
      <c r="AX109" s="1">
        <v>0.2</v>
      </c>
      <c r="AY109" s="1">
        <v>0.20645161290322581</v>
      </c>
      <c r="AZ109" s="1">
        <v>0.24516129032258063</v>
      </c>
      <c r="BA109" s="1">
        <v>0.23870967741935484</v>
      </c>
      <c r="BB109" s="4"/>
    </row>
    <row r="110" spans="1:56" x14ac:dyDescent="0.25">
      <c r="A110" t="s">
        <v>68</v>
      </c>
      <c r="B110" t="s">
        <v>1</v>
      </c>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v>0.123</v>
      </c>
      <c r="AV110" s="1">
        <v>0.10148183839881394</v>
      </c>
      <c r="AW110" s="1">
        <v>0.1416574008748413</v>
      </c>
      <c r="AX110" s="1">
        <v>0.1045384080034798</v>
      </c>
      <c r="AY110" s="1">
        <v>0.10321513701609397</v>
      </c>
      <c r="AZ110" s="1">
        <v>9.6337076674974362E-2</v>
      </c>
      <c r="BA110" s="1">
        <v>9.4185758513931905E-2</v>
      </c>
      <c r="BB110" s="4">
        <v>46113</v>
      </c>
      <c r="BC110" t="s">
        <v>269</v>
      </c>
      <c r="BD110" t="s">
        <v>69</v>
      </c>
    </row>
    <row r="111" spans="1:56" x14ac:dyDescent="0.25">
      <c r="B111" t="s">
        <v>2</v>
      </c>
      <c r="C111" s="1">
        <v>0.18530887679455527</v>
      </c>
      <c r="D111" s="1">
        <v>0.29678026508760236</v>
      </c>
      <c r="E111" s="1">
        <v>0.35617756343328877</v>
      </c>
      <c r="F111" s="1">
        <v>0.19857276324877673</v>
      </c>
      <c r="G111" s="1">
        <v>0.35202390156173141</v>
      </c>
      <c r="H111" s="1">
        <v>0.28475830474910918</v>
      </c>
      <c r="I111" s="1">
        <v>0.41370747892268867</v>
      </c>
      <c r="J111" s="1">
        <v>0.32184045534516176</v>
      </c>
      <c r="K111" s="1">
        <v>0.44545791964377707</v>
      </c>
      <c r="L111" s="1">
        <v>0.43229042987096566</v>
      </c>
      <c r="M111" s="1">
        <v>0.46133370780709237</v>
      </c>
      <c r="N111" s="1">
        <v>0.42436826935479344</v>
      </c>
      <c r="O111" s="1">
        <v>0.33109657193202263</v>
      </c>
      <c r="P111" s="1">
        <v>0.24967797708834438</v>
      </c>
      <c r="Q111" s="1">
        <v>0.23191516178528149</v>
      </c>
      <c r="R111" s="1">
        <v>0.35088467180667515</v>
      </c>
      <c r="S111" s="1">
        <v>0.28954672182701607</v>
      </c>
      <c r="T111" s="1">
        <v>0.41165463162298949</v>
      </c>
      <c r="U111" s="1">
        <v>0.40227618302485857</v>
      </c>
      <c r="V111" s="1">
        <v>0.44365256599560432</v>
      </c>
      <c r="W111" s="1">
        <v>0.55986377446056079</v>
      </c>
      <c r="X111" s="1">
        <v>0.29473831708949533</v>
      </c>
      <c r="Y111" s="1">
        <v>0.27684263044236535</v>
      </c>
      <c r="Z111" s="1">
        <v>0.21532203318209012</v>
      </c>
      <c r="AA111" s="1">
        <v>0.26540971410954395</v>
      </c>
      <c r="AB111" s="1">
        <v>0.21000929300521182</v>
      </c>
      <c r="AC111" s="1">
        <v>0.22978919199847747</v>
      </c>
      <c r="AD111" s="1">
        <v>0.14568519501304705</v>
      </c>
      <c r="AE111" s="1">
        <v>7.8928342339455532E-2</v>
      </c>
      <c r="AF111" s="1">
        <v>0.38196450292073192</v>
      </c>
      <c r="AG111" s="1">
        <v>4.1824003015667119E-2</v>
      </c>
      <c r="AH111" s="1">
        <v>4.5874369352096933E-2</v>
      </c>
      <c r="AI111" s="1">
        <v>4.8483367686734335E-2</v>
      </c>
      <c r="AJ111" s="1">
        <v>4.9689216186773834E-2</v>
      </c>
      <c r="AK111" s="1">
        <v>5.2286376492089483E-2</v>
      </c>
      <c r="AL111" s="1">
        <v>8.7690171324524654E-2</v>
      </c>
      <c r="AM111" s="1">
        <v>9.2547409150848026E-2</v>
      </c>
      <c r="AN111" s="1">
        <v>0.12858323621324627</v>
      </c>
      <c r="AO111" s="1">
        <v>0.13296529809314089</v>
      </c>
      <c r="AP111" s="1">
        <v>0.16312272881246576</v>
      </c>
      <c r="AQ111" s="1">
        <v>0.16532613390982948</v>
      </c>
      <c r="AR111" s="1">
        <v>8.8356287778428341E-2</v>
      </c>
      <c r="AS111" s="1">
        <v>7.6992577981901025E-2</v>
      </c>
      <c r="AT111" s="1">
        <v>0.10922333084969968</v>
      </c>
      <c r="AU111" s="1">
        <v>0.1229849215628481</v>
      </c>
      <c r="AV111" s="1">
        <v>0.12289064999391364</v>
      </c>
      <c r="AW111" s="1"/>
      <c r="AX111" s="1"/>
      <c r="AY111" s="1"/>
      <c r="AZ111" s="1"/>
      <c r="BA111" s="1"/>
    </row>
    <row r="112" spans="1:56" x14ac:dyDescent="0.25">
      <c r="B112" t="s">
        <v>3</v>
      </c>
      <c r="C112" s="1">
        <v>0.18530887679455527</v>
      </c>
      <c r="D112" s="1">
        <v>0.29678026508760236</v>
      </c>
      <c r="E112" s="1">
        <v>0.35617756343328877</v>
      </c>
      <c r="F112" s="1">
        <v>0.19857276324877673</v>
      </c>
      <c r="G112" s="1">
        <v>0.35202390156173141</v>
      </c>
      <c r="H112" s="1">
        <v>0.28475830474910918</v>
      </c>
      <c r="I112" s="1">
        <v>0.41370747892268867</v>
      </c>
      <c r="J112" s="1">
        <v>0.32184045534516176</v>
      </c>
      <c r="K112" s="1">
        <v>0.44545791964377707</v>
      </c>
      <c r="L112" s="1">
        <v>0.43229042987096566</v>
      </c>
      <c r="M112" s="1">
        <v>0.46133370780709237</v>
      </c>
      <c r="N112" s="1">
        <v>0.42436826935479344</v>
      </c>
      <c r="O112" s="1">
        <v>0.33109657193202263</v>
      </c>
      <c r="P112" s="1">
        <v>0.24967797708834438</v>
      </c>
      <c r="Q112" s="1">
        <v>0.23191516178528149</v>
      </c>
      <c r="R112" s="1">
        <v>0.35088467180667515</v>
      </c>
      <c r="S112" s="1">
        <v>0.28954672182701607</v>
      </c>
      <c r="T112" s="1">
        <v>0.41165463162298949</v>
      </c>
      <c r="U112" s="1">
        <v>0.40227618302485857</v>
      </c>
      <c r="V112" s="1">
        <v>0.44365256599560432</v>
      </c>
      <c r="W112" s="1">
        <v>0.55986377446056079</v>
      </c>
      <c r="X112" s="1">
        <v>0.29473831708949533</v>
      </c>
      <c r="Y112" s="1">
        <v>0.27684263044236535</v>
      </c>
      <c r="Z112" s="1">
        <v>0.21532203318209012</v>
      </c>
      <c r="AA112" s="1">
        <v>0.26540971410954395</v>
      </c>
      <c r="AB112" s="1">
        <v>0.21000929300521182</v>
      </c>
      <c r="AC112" s="1">
        <v>0.22978919199847747</v>
      </c>
      <c r="AD112" s="1">
        <v>0.14568519501304705</v>
      </c>
      <c r="AE112" s="1">
        <v>7.8928342339455532E-2</v>
      </c>
      <c r="AF112" s="1">
        <v>0.38196450292073192</v>
      </c>
      <c r="AG112" s="1">
        <v>4.1824003015667119E-2</v>
      </c>
      <c r="AH112" s="1">
        <v>4.5874369352096933E-2</v>
      </c>
      <c r="AI112" s="1">
        <v>4.8483367686734335E-2</v>
      </c>
      <c r="AJ112" s="1">
        <v>4.9689216186773834E-2</v>
      </c>
      <c r="AK112" s="1">
        <v>5.2286376492089483E-2</v>
      </c>
      <c r="AL112" s="1">
        <v>8.7690171324524654E-2</v>
      </c>
      <c r="AM112" s="1">
        <v>9.2547409150848026E-2</v>
      </c>
      <c r="AN112" s="1">
        <v>0.12858323621324627</v>
      </c>
      <c r="AO112" s="1">
        <v>0.13296529809314089</v>
      </c>
      <c r="AP112" s="1">
        <v>0.16312272881246576</v>
      </c>
      <c r="AQ112" s="1">
        <v>0.16532613390982948</v>
      </c>
      <c r="AR112" s="1">
        <v>8.8356287778428341E-2</v>
      </c>
      <c r="AS112" s="1">
        <v>7.6992577981901025E-2</v>
      </c>
      <c r="AT112" s="1">
        <v>0.10922333084969968</v>
      </c>
      <c r="AU112" s="1">
        <v>0.1229849215628481</v>
      </c>
      <c r="AV112" s="1">
        <v>0.10148183839881394</v>
      </c>
      <c r="AW112" s="1">
        <v>0.1416574008748413</v>
      </c>
      <c r="AX112" s="1">
        <v>0.1045384080034798</v>
      </c>
      <c r="AY112" s="1">
        <v>0.10321513701609397</v>
      </c>
      <c r="AZ112" s="1">
        <v>9.6337076674974362E-2</v>
      </c>
      <c r="BA112" s="1">
        <v>9.4185758513931905E-2</v>
      </c>
    </row>
    <row r="113" spans="1:57" x14ac:dyDescent="0.25">
      <c r="A113" t="s">
        <v>70</v>
      </c>
      <c r="B113" t="s">
        <v>1</v>
      </c>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f>'3. MAC DSF calcs'!D91</f>
        <v>0.45517241379310341</v>
      </c>
      <c r="AV113" s="1">
        <f>'3. MAC DSF calcs'!E91</f>
        <v>0.67549668874172186</v>
      </c>
      <c r="AW113" s="1">
        <f>'3. MAC DSF calcs'!F91</f>
        <v>0.41975308641975312</v>
      </c>
      <c r="AX113" s="1">
        <f>'3. MAC DSF calcs'!G91</f>
        <v>0.36419753086419759</v>
      </c>
      <c r="AY113" s="1">
        <f>'3. MAC DSF calcs'!H91</f>
        <v>0.37735849056603771</v>
      </c>
      <c r="AZ113" s="1">
        <f>'3. MAC DSF calcs'!I91</f>
        <v>0.33333333333333331</v>
      </c>
      <c r="BA113" s="1">
        <f>'3. MAC DSF calcs'!J91</f>
        <v>0.26415094339622641</v>
      </c>
      <c r="BB113" s="4">
        <v>46235</v>
      </c>
      <c r="BC113" t="s">
        <v>791</v>
      </c>
      <c r="BD113" t="s">
        <v>6</v>
      </c>
    </row>
    <row r="114" spans="1:57" x14ac:dyDescent="0.25">
      <c r="B114" t="s">
        <v>2</v>
      </c>
      <c r="C114" s="1">
        <v>0.11714092124177915</v>
      </c>
      <c r="D114" s="1">
        <v>0.15441642332355646</v>
      </c>
      <c r="E114" s="1">
        <v>0.13653702650154992</v>
      </c>
      <c r="F114" s="1">
        <v>0.13675436671975566</v>
      </c>
      <c r="G114" s="1">
        <v>0.14336732858168522</v>
      </c>
      <c r="H114" s="1">
        <v>0.16272088353970973</v>
      </c>
      <c r="I114" s="1">
        <v>0.14408182338026315</v>
      </c>
      <c r="J114" s="1">
        <v>5.4018427734473184E-2</v>
      </c>
      <c r="K114" s="1">
        <v>7.7331265523493883E-2</v>
      </c>
      <c r="L114" s="1">
        <v>7.4818980208515934E-2</v>
      </c>
      <c r="M114" s="1">
        <v>9.8336963696865745E-2</v>
      </c>
      <c r="N114" s="1">
        <v>0.16319040274173949</v>
      </c>
      <c r="O114" s="1">
        <v>0.18454532620398881</v>
      </c>
      <c r="P114" s="1">
        <v>0.14037770920175113</v>
      </c>
      <c r="Q114" s="1">
        <v>0.12734126340088944</v>
      </c>
      <c r="R114" s="1">
        <v>0.1266639751778656</v>
      </c>
      <c r="S114" s="1">
        <v>0.10400102784313603</v>
      </c>
      <c r="T114" s="1">
        <v>8.2161450000208913E-2</v>
      </c>
      <c r="U114" s="1">
        <v>6.7738721807165225E-2</v>
      </c>
      <c r="V114" s="1">
        <v>6.1038679571678266E-2</v>
      </c>
      <c r="W114" s="1">
        <v>5.5794030109998144E-2</v>
      </c>
      <c r="X114" s="1">
        <v>6.1021501380372427E-2</v>
      </c>
      <c r="Y114" s="1">
        <v>8.6469446265303312E-2</v>
      </c>
      <c r="Z114" s="1">
        <v>0.10844173929983832</v>
      </c>
      <c r="AA114" s="1">
        <v>9.7724736163935386E-2</v>
      </c>
      <c r="AB114" s="1">
        <v>9.8928475203144545E-2</v>
      </c>
      <c r="AC114" s="1">
        <v>7.7268902999559491E-2</v>
      </c>
      <c r="AD114" s="1">
        <v>7.5240843139932942E-2</v>
      </c>
      <c r="AE114" s="1">
        <v>6.9589234848327575E-2</v>
      </c>
      <c r="AF114" s="1">
        <v>5.4476864511020545E-2</v>
      </c>
      <c r="AG114" s="1">
        <v>5.2949373550230099E-2</v>
      </c>
      <c r="AH114" s="1">
        <v>6.85351353756041E-2</v>
      </c>
      <c r="AI114" s="1">
        <v>5.0876870660212341E-2</v>
      </c>
      <c r="AJ114" s="1">
        <v>5.2788191123275166E-2</v>
      </c>
      <c r="AK114" s="1">
        <v>7.8554149112766938E-2</v>
      </c>
      <c r="AL114" s="1">
        <v>4.8894545699606211E-2</v>
      </c>
      <c r="AM114" s="1">
        <v>9.1004897908022783E-2</v>
      </c>
      <c r="AN114" s="1">
        <v>0.12151652550767601</v>
      </c>
      <c r="AO114" s="1">
        <v>0.15566566818434535</v>
      </c>
      <c r="AP114" s="1">
        <v>0.13716293231018226</v>
      </c>
      <c r="AQ114" s="1">
        <v>0.16923706069927374</v>
      </c>
      <c r="AR114" s="1">
        <v>0.2245333866561576</v>
      </c>
      <c r="AS114" s="1">
        <v>0.18089350064850188</v>
      </c>
      <c r="AT114" s="1">
        <v>0.28598155741165493</v>
      </c>
      <c r="AU114" s="1">
        <v>0.50814671959183821</v>
      </c>
      <c r="AV114" s="1">
        <v>0.33237134649106453</v>
      </c>
      <c r="AW114" s="1"/>
      <c r="AX114" s="1"/>
      <c r="AY114" s="1"/>
      <c r="AZ114" s="1"/>
      <c r="BA114" s="1"/>
    </row>
    <row r="115" spans="1:57" x14ac:dyDescent="0.25">
      <c r="B115" t="s">
        <v>3</v>
      </c>
      <c r="C115" s="1">
        <v>0.11714092124177915</v>
      </c>
      <c r="D115" s="1">
        <v>0.15441642332355646</v>
      </c>
      <c r="E115" s="1">
        <v>0.13653702650154992</v>
      </c>
      <c r="F115" s="1">
        <v>0.13675436671975566</v>
      </c>
      <c r="G115" s="1">
        <v>0.14336732858168522</v>
      </c>
      <c r="H115" s="1">
        <v>0.16272088353970973</v>
      </c>
      <c r="I115" s="1">
        <v>0.14408182338026315</v>
      </c>
      <c r="J115" s="1">
        <v>5.4018427734473184E-2</v>
      </c>
      <c r="K115" s="1">
        <v>7.7331265523493883E-2</v>
      </c>
      <c r="L115" s="1">
        <v>7.4818980208515934E-2</v>
      </c>
      <c r="M115" s="1">
        <v>9.8336963696865745E-2</v>
      </c>
      <c r="N115" s="1">
        <v>0.16319040274173949</v>
      </c>
      <c r="O115" s="1">
        <v>0.18454532620398881</v>
      </c>
      <c r="P115" s="1">
        <v>0.14037770920175113</v>
      </c>
      <c r="Q115" s="1">
        <v>0.12734126340088944</v>
      </c>
      <c r="R115" s="1">
        <v>0.1266639751778656</v>
      </c>
      <c r="S115" s="1">
        <v>0.10400102784313603</v>
      </c>
      <c r="T115" s="1">
        <v>8.2161450000208913E-2</v>
      </c>
      <c r="U115" s="1">
        <v>6.7738721807165225E-2</v>
      </c>
      <c r="V115" s="1">
        <v>6.1038679571678266E-2</v>
      </c>
      <c r="W115" s="1">
        <v>5.5794030109998144E-2</v>
      </c>
      <c r="X115" s="1">
        <v>6.1021501380372427E-2</v>
      </c>
      <c r="Y115" s="1">
        <v>8.6469446265303312E-2</v>
      </c>
      <c r="Z115" s="1">
        <v>0.10844173929983832</v>
      </c>
      <c r="AA115" s="1">
        <v>9.7724736163935386E-2</v>
      </c>
      <c r="AB115" s="1">
        <v>9.8928475203144545E-2</v>
      </c>
      <c r="AC115" s="1">
        <v>7.7268902999559491E-2</v>
      </c>
      <c r="AD115" s="1">
        <v>7.5240843139932942E-2</v>
      </c>
      <c r="AE115" s="1">
        <v>6.9589234848327575E-2</v>
      </c>
      <c r="AF115" s="1">
        <v>5.4476864511020545E-2</v>
      </c>
      <c r="AG115" s="1">
        <v>5.2949373550230099E-2</v>
      </c>
      <c r="AH115" s="1">
        <v>6.85351353756041E-2</v>
      </c>
      <c r="AI115" s="1">
        <v>5.0876870660212341E-2</v>
      </c>
      <c r="AJ115" s="1">
        <v>5.2788191123275166E-2</v>
      </c>
      <c r="AK115" s="1">
        <v>7.8554149112766938E-2</v>
      </c>
      <c r="AL115" s="1">
        <v>4.8894545699606211E-2</v>
      </c>
      <c r="AM115" s="1">
        <v>9.1004897908022783E-2</v>
      </c>
      <c r="AN115" s="1">
        <v>0.12151652550767601</v>
      </c>
      <c r="AO115" s="1">
        <v>0.15566566818434535</v>
      </c>
      <c r="AP115" s="1">
        <v>0.13716293231018226</v>
      </c>
      <c r="AQ115" s="1">
        <v>0.16923706069927374</v>
      </c>
      <c r="AR115" s="1">
        <v>0.2245333866561576</v>
      </c>
      <c r="AS115" s="1">
        <v>0.18089350064850188</v>
      </c>
      <c r="AT115" s="1">
        <v>0.28598155741165493</v>
      </c>
      <c r="AU115" s="1">
        <v>0.50814671959183821</v>
      </c>
      <c r="AV115" s="1">
        <v>0.67105263157894735</v>
      </c>
      <c r="AW115" s="1">
        <v>0.42073170731707321</v>
      </c>
      <c r="AX115" s="1">
        <v>0.38036809815950917</v>
      </c>
      <c r="AY115" s="1">
        <v>0.38364779874213834</v>
      </c>
      <c r="AZ115" s="1">
        <v>0.3354430379746835</v>
      </c>
      <c r="BA115" s="1">
        <v>0.26923076923076927</v>
      </c>
    </row>
    <row r="116" spans="1:57" x14ac:dyDescent="0.25">
      <c r="A116" t="s">
        <v>71</v>
      </c>
      <c r="B116" t="s">
        <v>1</v>
      </c>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v>0.34585767790262179</v>
      </c>
      <c r="AV116" s="1">
        <v>0.33574169741697418</v>
      </c>
      <c r="AW116" s="1">
        <v>0.21967647058823533</v>
      </c>
      <c r="AX116" s="1">
        <v>0.24713602941176474</v>
      </c>
      <c r="AY116" s="1">
        <v>0.22387318840579709</v>
      </c>
      <c r="AZ116" s="1">
        <v>0.27061594202898553</v>
      </c>
      <c r="BA116" s="1">
        <v>0.23863405797101447</v>
      </c>
      <c r="BC116" t="s">
        <v>72</v>
      </c>
      <c r="BD116" t="s">
        <v>69</v>
      </c>
      <c r="BE116" s="2"/>
    </row>
    <row r="117" spans="1:57" x14ac:dyDescent="0.25">
      <c r="B117" t="s">
        <v>2</v>
      </c>
      <c r="C117" s="1">
        <v>7.558047801635992E-2</v>
      </c>
      <c r="D117" s="1">
        <v>9.797656005363875E-2</v>
      </c>
      <c r="E117" s="1">
        <v>0.14163249522900762</v>
      </c>
      <c r="F117" s="1">
        <v>0.32500828426862927</v>
      </c>
      <c r="G117" s="1">
        <v>0.5805936045597484</v>
      </c>
      <c r="H117" s="1">
        <v>0.65711063901466149</v>
      </c>
      <c r="I117" s="1">
        <v>0.69643708565310491</v>
      </c>
      <c r="J117" s="1">
        <v>0.65515101174178592</v>
      </c>
      <c r="K117" s="1">
        <v>0.41442462648863221</v>
      </c>
      <c r="L117" s="1">
        <v>0.28857341135143671</v>
      </c>
      <c r="M117" s="1">
        <v>0.26025769862622089</v>
      </c>
      <c r="N117" s="1">
        <v>0.27934147880876531</v>
      </c>
      <c r="O117" s="1">
        <v>0.23921541801627866</v>
      </c>
      <c r="P117" s="1">
        <v>0.25844274538916551</v>
      </c>
      <c r="Q117" s="1">
        <v>0.2447847860735396</v>
      </c>
      <c r="R117" s="1">
        <v>0.16107040365436592</v>
      </c>
      <c r="S117" s="1">
        <v>0.16130046614621413</v>
      </c>
      <c r="T117" s="1">
        <v>0.13980952625906179</v>
      </c>
      <c r="U117" s="1">
        <v>0.20978504304487036</v>
      </c>
      <c r="V117" s="1">
        <v>0.13635872270612676</v>
      </c>
      <c r="W117" s="1">
        <v>0.12840820528813407</v>
      </c>
      <c r="X117" s="1">
        <v>0.15067537048055621</v>
      </c>
      <c r="Y117" s="1">
        <v>0.17690521688002658</v>
      </c>
      <c r="Z117" s="1">
        <v>0.2051535310224952</v>
      </c>
      <c r="AA117" s="1">
        <v>0.22387750736306092</v>
      </c>
      <c r="AB117" s="1">
        <v>0.1898591840373095</v>
      </c>
      <c r="AC117" s="1">
        <v>0.25686537023029604</v>
      </c>
      <c r="AD117" s="1">
        <v>0.20554092311724806</v>
      </c>
      <c r="AE117" s="1">
        <v>0.19299773381304489</v>
      </c>
      <c r="AF117" s="1">
        <v>0.27494711420201834</v>
      </c>
      <c r="AG117" s="1">
        <v>0.21986368731189657</v>
      </c>
      <c r="AH117" s="1">
        <v>0.23835067831078902</v>
      </c>
      <c r="AI117" s="1">
        <v>0.17116237391405503</v>
      </c>
      <c r="AJ117" s="1">
        <v>0.15835164894891601</v>
      </c>
      <c r="AK117" s="1">
        <v>0.16416717357441049</v>
      </c>
      <c r="AL117" s="1">
        <v>0.16352345614255578</v>
      </c>
      <c r="AM117" s="1">
        <v>0.16459438298233325</v>
      </c>
      <c r="AN117" s="1">
        <v>0.15377987128966147</v>
      </c>
      <c r="AO117" s="1">
        <v>0.15825478465107501</v>
      </c>
      <c r="AP117" s="1">
        <v>0.28072894642273755</v>
      </c>
      <c r="AQ117" s="1">
        <v>0.17152557122503359</v>
      </c>
      <c r="AR117" s="1">
        <v>0.1500228366213564</v>
      </c>
      <c r="AS117" s="1">
        <v>0.21722833585905704</v>
      </c>
      <c r="AT117" s="1">
        <v>0.23331432220983189</v>
      </c>
      <c r="AU117" s="1">
        <v>0.34632026093306817</v>
      </c>
      <c r="AV117" s="1">
        <v>0.16755102122325677</v>
      </c>
      <c r="AW117" s="1"/>
      <c r="AX117" s="1"/>
      <c r="AY117" s="1"/>
      <c r="AZ117" s="1"/>
      <c r="BA117" s="1"/>
      <c r="BE117" s="2"/>
    </row>
    <row r="118" spans="1:57" x14ac:dyDescent="0.25">
      <c r="B118" t="s">
        <v>3</v>
      </c>
      <c r="C118" s="1">
        <v>7.558047801635992E-2</v>
      </c>
      <c r="D118" s="1">
        <v>9.797656005363875E-2</v>
      </c>
      <c r="E118" s="1">
        <v>0.14163249522900762</v>
      </c>
      <c r="F118" s="1">
        <v>0.32500828426862927</v>
      </c>
      <c r="G118" s="1">
        <v>0.5805936045597484</v>
      </c>
      <c r="H118" s="1">
        <v>0.65711063901466149</v>
      </c>
      <c r="I118" s="1">
        <v>0.69643708565310491</v>
      </c>
      <c r="J118" s="1">
        <v>0.65515101174178592</v>
      </c>
      <c r="K118" s="1">
        <v>0.41442462648863221</v>
      </c>
      <c r="L118" s="1">
        <v>0.28857341135143671</v>
      </c>
      <c r="M118" s="1">
        <v>0.26025769862622089</v>
      </c>
      <c r="N118" s="1">
        <v>0.27934147880876531</v>
      </c>
      <c r="O118" s="1">
        <v>0.23921541801627866</v>
      </c>
      <c r="P118" s="1">
        <v>0.25844274538916551</v>
      </c>
      <c r="Q118" s="1">
        <v>0.2447847860735396</v>
      </c>
      <c r="R118" s="1">
        <v>0.16107040365436592</v>
      </c>
      <c r="S118" s="1">
        <v>0.16130046614621413</v>
      </c>
      <c r="T118" s="1">
        <v>0.13980952625906179</v>
      </c>
      <c r="U118" s="1">
        <v>0.20978504304487036</v>
      </c>
      <c r="V118" s="1">
        <v>0.13635872270612676</v>
      </c>
      <c r="W118" s="1">
        <v>0.12840820528813407</v>
      </c>
      <c r="X118" s="1">
        <v>0.15067537048055621</v>
      </c>
      <c r="Y118" s="1">
        <v>0.17690521688002658</v>
      </c>
      <c r="Z118" s="1">
        <v>0.2051535310224952</v>
      </c>
      <c r="AA118" s="1">
        <v>0.22387750736306092</v>
      </c>
      <c r="AB118" s="1">
        <v>0.1898591840373095</v>
      </c>
      <c r="AC118" s="1">
        <v>0.25686537023029604</v>
      </c>
      <c r="AD118" s="1">
        <v>0.20554092311724806</v>
      </c>
      <c r="AE118" s="1">
        <v>0.19299773381304489</v>
      </c>
      <c r="AF118" s="1">
        <v>0.27494711420201834</v>
      </c>
      <c r="AG118" s="1">
        <v>0.21986368731189657</v>
      </c>
      <c r="AH118" s="1">
        <v>0.23835067831078902</v>
      </c>
      <c r="AI118" s="1">
        <v>0.17116237391405503</v>
      </c>
      <c r="AJ118" s="1">
        <v>0.15835164894891601</v>
      </c>
      <c r="AK118" s="1">
        <v>0.16416717357441049</v>
      </c>
      <c r="AL118" s="1">
        <v>0.16352345614255578</v>
      </c>
      <c r="AM118" s="1">
        <v>0.16459438298233325</v>
      </c>
      <c r="AN118" s="1">
        <v>0.15377987128966147</v>
      </c>
      <c r="AO118" s="1">
        <v>0.15825478465107501</v>
      </c>
      <c r="AP118" s="1">
        <v>0.28072894642273755</v>
      </c>
      <c r="AQ118" s="1">
        <v>0.17152557122503359</v>
      </c>
      <c r="AR118" s="1">
        <v>0.1500228366213564</v>
      </c>
      <c r="AS118" s="1">
        <v>0.21722833585905704</v>
      </c>
      <c r="AT118" s="1">
        <v>0.23331432220983189</v>
      </c>
      <c r="AU118" s="1">
        <v>0.34632026093306817</v>
      </c>
      <c r="AV118" s="1">
        <v>0.33574169741697418</v>
      </c>
      <c r="AW118" s="1">
        <v>0.21967647058823533</v>
      </c>
      <c r="AX118" s="1">
        <v>0.24713602941176474</v>
      </c>
      <c r="AY118" s="1">
        <v>0.22387318840579709</v>
      </c>
      <c r="AZ118" s="1">
        <v>0.27061594202898553</v>
      </c>
      <c r="BA118" s="1">
        <v>0.23863405797101447</v>
      </c>
      <c r="BE118" s="2"/>
    </row>
    <row r="119" spans="1:57" x14ac:dyDescent="0.25">
      <c r="A119" t="s">
        <v>73</v>
      </c>
      <c r="B119" t="s">
        <v>1</v>
      </c>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v>7.2625698324022353E-2</v>
      </c>
      <c r="AV119" s="1">
        <v>8.4269662921348312E-2</v>
      </c>
      <c r="AW119" s="1">
        <v>8.9820359281437126E-2</v>
      </c>
      <c r="AX119" s="1">
        <v>0.10759493670886075</v>
      </c>
      <c r="AY119" s="1">
        <v>0.13071895424836602</v>
      </c>
      <c r="AZ119" s="1">
        <v>0.16107382550335569</v>
      </c>
      <c r="BA119" s="1">
        <v>0.18367346938775511</v>
      </c>
      <c r="BC119" t="s">
        <v>74</v>
      </c>
      <c r="BD119" t="s">
        <v>6</v>
      </c>
    </row>
    <row r="120" spans="1:57" x14ac:dyDescent="0.25">
      <c r="B120" t="s">
        <v>2</v>
      </c>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v>8.9594004915511727E-2</v>
      </c>
      <c r="AQ120" s="1">
        <v>0.13676726495078098</v>
      </c>
      <c r="AR120" s="1">
        <v>9.1670526199561175E-2</v>
      </c>
      <c r="AS120" s="1">
        <v>5.069051986914018E-2</v>
      </c>
      <c r="AT120" s="1">
        <v>6.3452469508691337E-2</v>
      </c>
      <c r="AU120" s="1">
        <v>7.6481255064562034E-2</v>
      </c>
      <c r="AV120" s="1">
        <v>8.5512745980785274E-2</v>
      </c>
      <c r="AW120" s="1"/>
      <c r="AX120" s="1"/>
      <c r="AY120" s="1"/>
      <c r="AZ120" s="1"/>
      <c r="BA120" s="1"/>
    </row>
    <row r="121" spans="1:57" x14ac:dyDescent="0.25">
      <c r="B121" t="s">
        <v>3</v>
      </c>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v>8.9594004915511727E-2</v>
      </c>
      <c r="AQ121" s="1">
        <v>0.13676726495078098</v>
      </c>
      <c r="AR121" s="1">
        <v>9.1670526199561175E-2</v>
      </c>
      <c r="AS121" s="1">
        <v>5.069051986914018E-2</v>
      </c>
      <c r="AT121" s="1">
        <v>6.3452469508691337E-2</v>
      </c>
      <c r="AU121" s="1">
        <v>7.6481255064562034E-2</v>
      </c>
      <c r="AV121" s="1">
        <v>8.4269662921348312E-2</v>
      </c>
      <c r="AW121" s="1">
        <v>8.9820359281437126E-2</v>
      </c>
      <c r="AX121" s="1">
        <v>0.10759493670886075</v>
      </c>
      <c r="AY121" s="1">
        <v>0.13071895424836602</v>
      </c>
      <c r="AZ121" s="1">
        <v>0.16107382550335569</v>
      </c>
      <c r="BA121" s="1">
        <v>0.18367346938775511</v>
      </c>
    </row>
    <row r="122" spans="1:57" x14ac:dyDescent="0.25">
      <c r="A122" t="s">
        <v>75</v>
      </c>
      <c r="B122" t="s">
        <v>1</v>
      </c>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v>9.5846645367412137E-2</v>
      </c>
      <c r="AV122" s="1">
        <v>9.5406360424028266E-2</v>
      </c>
      <c r="AW122" s="1">
        <v>0.10563380281690142</v>
      </c>
      <c r="AX122" s="1">
        <v>0.12758620689655173</v>
      </c>
      <c r="AY122" s="1">
        <v>0.12110726643598617</v>
      </c>
      <c r="AZ122" s="1">
        <v>0.11418685121107267</v>
      </c>
      <c r="BA122" s="1">
        <v>8.6206896551724144E-2</v>
      </c>
      <c r="BC122" t="s">
        <v>76</v>
      </c>
      <c r="BD122" t="s">
        <v>6</v>
      </c>
    </row>
    <row r="123" spans="1:57" x14ac:dyDescent="0.25">
      <c r="B123" t="s">
        <v>2</v>
      </c>
      <c r="C123" s="1">
        <v>8.3545476102362085E-2</v>
      </c>
      <c r="D123" s="1">
        <v>0.12384029188625703</v>
      </c>
      <c r="E123" s="1">
        <v>0.12314429409912425</v>
      </c>
      <c r="F123" s="1">
        <v>0.12836137058739003</v>
      </c>
      <c r="G123" s="1">
        <v>0.13549674533731154</v>
      </c>
      <c r="H123" s="1">
        <v>0.25626315093942992</v>
      </c>
      <c r="I123" s="1">
        <v>0.31261820211185243</v>
      </c>
      <c r="J123" s="1">
        <v>0.32151925287508193</v>
      </c>
      <c r="K123" s="1">
        <v>0.20411147134856145</v>
      </c>
      <c r="L123" s="1">
        <v>0.14421047695575809</v>
      </c>
      <c r="M123" s="1">
        <v>0.15375659430571298</v>
      </c>
      <c r="N123" s="1">
        <v>8.9752879046883366E-2</v>
      </c>
      <c r="O123" s="1">
        <v>7.0174189034314965E-2</v>
      </c>
      <c r="P123" s="1">
        <v>7.2405373027914458E-2</v>
      </c>
      <c r="Q123" s="1">
        <v>7.2670967608620324E-2</v>
      </c>
      <c r="R123" s="1">
        <v>4.53129912114121E-2</v>
      </c>
      <c r="S123" s="1">
        <v>7.6778914872985576E-2</v>
      </c>
      <c r="T123" s="1">
        <v>4.7598033795435382E-2</v>
      </c>
      <c r="U123" s="1">
        <v>6.427486804860906E-2</v>
      </c>
      <c r="V123" s="1">
        <v>7.9274688946719005E-2</v>
      </c>
      <c r="W123" s="1">
        <v>7.5511482527903198E-2</v>
      </c>
      <c r="X123" s="1">
        <v>7.2315108220295007E-2</v>
      </c>
      <c r="Y123" s="1">
        <v>6.5877611351965737E-2</v>
      </c>
      <c r="Z123" s="1">
        <v>6.1544464157863625E-2</v>
      </c>
      <c r="AA123" s="1">
        <v>6.3546751071982738E-2</v>
      </c>
      <c r="AB123" s="1">
        <v>4.22159351379022E-2</v>
      </c>
      <c r="AC123" s="1">
        <v>3.5057462543999739E-2</v>
      </c>
      <c r="AD123" s="1">
        <v>4.692342431793084E-2</v>
      </c>
      <c r="AE123" s="1">
        <v>5.272826856329707E-2</v>
      </c>
      <c r="AF123" s="1">
        <v>5.129917625709017E-2</v>
      </c>
      <c r="AG123" s="1">
        <v>5.5045680644411947E-2</v>
      </c>
      <c r="AH123" s="1">
        <v>4.873384124023742E-2</v>
      </c>
      <c r="AI123" s="1">
        <v>3.1588099730593011E-2</v>
      </c>
      <c r="AJ123" s="1">
        <v>2.8418556157101954E-2</v>
      </c>
      <c r="AK123" s="1">
        <v>2.5281775139778806E-2</v>
      </c>
      <c r="AL123" s="1">
        <v>3.0363777533041914E-2</v>
      </c>
      <c r="AM123" s="1">
        <v>4.1634643635489868E-2</v>
      </c>
      <c r="AN123" s="1">
        <v>3.6611734313002388E-2</v>
      </c>
      <c r="AO123" s="1">
        <v>4.0635470620338593E-2</v>
      </c>
      <c r="AP123" s="1">
        <v>4.3930156287275889E-2</v>
      </c>
      <c r="AQ123" s="1">
        <v>5.1303292980515017E-2</v>
      </c>
      <c r="AR123" s="1">
        <v>5.4580422132595022E-2</v>
      </c>
      <c r="AS123" s="1">
        <v>5.1193786177014367E-2</v>
      </c>
      <c r="AT123" s="1">
        <v>6.9755740805350866E-2</v>
      </c>
      <c r="AU123" s="1">
        <v>0.10072145793594266</v>
      </c>
      <c r="AV123" s="1">
        <v>0.1027482970636094</v>
      </c>
      <c r="AW123" s="1"/>
      <c r="AX123" s="1"/>
      <c r="AY123" s="1"/>
      <c r="AZ123" s="1"/>
      <c r="BA123" s="1"/>
    </row>
    <row r="124" spans="1:57" x14ac:dyDescent="0.25">
      <c r="B124" t="s">
        <v>3</v>
      </c>
      <c r="C124" s="1">
        <v>8.3545476102362085E-2</v>
      </c>
      <c r="D124" s="1">
        <v>0.12384029188625703</v>
      </c>
      <c r="E124" s="1">
        <v>0.12314429409912425</v>
      </c>
      <c r="F124" s="1">
        <v>0.12836137058739003</v>
      </c>
      <c r="G124" s="1">
        <v>0.13549674533731154</v>
      </c>
      <c r="H124" s="1">
        <v>0.25626315093942992</v>
      </c>
      <c r="I124" s="1">
        <v>0.31261820211185243</v>
      </c>
      <c r="J124" s="1">
        <v>0.32151925287508193</v>
      </c>
      <c r="K124" s="1">
        <v>0.20411147134856145</v>
      </c>
      <c r="L124" s="1">
        <v>0.14421047695575809</v>
      </c>
      <c r="M124" s="1">
        <v>0.15375659430571298</v>
      </c>
      <c r="N124" s="1">
        <v>8.9752879046883366E-2</v>
      </c>
      <c r="O124" s="1">
        <v>7.0174189034314965E-2</v>
      </c>
      <c r="P124" s="1">
        <v>7.2405373027914458E-2</v>
      </c>
      <c r="Q124" s="1">
        <v>7.2670967608620324E-2</v>
      </c>
      <c r="R124" s="1">
        <v>4.53129912114121E-2</v>
      </c>
      <c r="S124" s="1">
        <v>7.6778914872985576E-2</v>
      </c>
      <c r="T124" s="1">
        <v>4.7598033795435382E-2</v>
      </c>
      <c r="U124" s="1">
        <v>6.427486804860906E-2</v>
      </c>
      <c r="V124" s="1">
        <v>7.9274688946719005E-2</v>
      </c>
      <c r="W124" s="1">
        <v>7.5511482527903198E-2</v>
      </c>
      <c r="X124" s="1">
        <v>7.2315108220295007E-2</v>
      </c>
      <c r="Y124" s="1">
        <v>6.5877611351965737E-2</v>
      </c>
      <c r="Z124" s="1">
        <v>6.1544464157863625E-2</v>
      </c>
      <c r="AA124" s="1">
        <v>6.3546751071982738E-2</v>
      </c>
      <c r="AB124" s="1">
        <v>4.22159351379022E-2</v>
      </c>
      <c r="AC124" s="1">
        <v>3.5057462543999739E-2</v>
      </c>
      <c r="AD124" s="1">
        <v>4.692342431793084E-2</v>
      </c>
      <c r="AE124" s="1">
        <v>5.272826856329707E-2</v>
      </c>
      <c r="AF124" s="1">
        <v>5.129917625709017E-2</v>
      </c>
      <c r="AG124" s="1">
        <v>5.5045680644411947E-2</v>
      </c>
      <c r="AH124" s="1">
        <v>4.873384124023742E-2</v>
      </c>
      <c r="AI124" s="1">
        <v>3.1588099730593011E-2</v>
      </c>
      <c r="AJ124" s="1">
        <v>2.8418556157101954E-2</v>
      </c>
      <c r="AK124" s="1">
        <v>2.5281775139778806E-2</v>
      </c>
      <c r="AL124" s="1">
        <v>3.0363777533041914E-2</v>
      </c>
      <c r="AM124" s="1">
        <v>4.1634643635489868E-2</v>
      </c>
      <c r="AN124" s="1">
        <v>3.6611734313002388E-2</v>
      </c>
      <c r="AO124" s="1">
        <v>4.0635470620338593E-2</v>
      </c>
      <c r="AP124" s="1">
        <v>4.3930156287275889E-2</v>
      </c>
      <c r="AQ124" s="1">
        <v>5.1303292980515017E-2</v>
      </c>
      <c r="AR124" s="1">
        <v>5.4580422132595022E-2</v>
      </c>
      <c r="AS124" s="1">
        <v>5.1193786177014367E-2</v>
      </c>
      <c r="AT124" s="1">
        <v>6.9755740805350866E-2</v>
      </c>
      <c r="AU124" s="1">
        <v>0.10072145793594266</v>
      </c>
      <c r="AV124" s="1">
        <v>9.5406360424028266E-2</v>
      </c>
      <c r="AW124" s="1">
        <v>0.10563380281690142</v>
      </c>
      <c r="AX124" s="1">
        <v>0.12758620689655173</v>
      </c>
      <c r="AY124" s="1">
        <v>0.12110726643598617</v>
      </c>
      <c r="AZ124" s="1">
        <v>0.11418685121107267</v>
      </c>
      <c r="BA124" s="1">
        <v>8.6206896551724144E-2</v>
      </c>
    </row>
    <row r="125" spans="1:57" x14ac:dyDescent="0.25">
      <c r="A125" t="s">
        <v>77</v>
      </c>
      <c r="B125" t="s">
        <v>1</v>
      </c>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v>6.9000000000000006E-2</v>
      </c>
      <c r="AW125" s="1">
        <v>0.14499999999999999</v>
      </c>
      <c r="AX125" s="1">
        <v>0.14499999999999999</v>
      </c>
      <c r="AY125" s="1">
        <v>0.1</v>
      </c>
      <c r="AZ125" s="1">
        <v>0.105</v>
      </c>
      <c r="BA125" s="1">
        <v>0.09</v>
      </c>
      <c r="BB125" s="4">
        <v>46204</v>
      </c>
      <c r="BC125" t="s">
        <v>722</v>
      </c>
      <c r="BD125" t="s">
        <v>6</v>
      </c>
      <c r="BE125" t="s">
        <v>78</v>
      </c>
    </row>
    <row r="126" spans="1:57" x14ac:dyDescent="0.25">
      <c r="B126" t="s">
        <v>2</v>
      </c>
      <c r="C126" s="1">
        <v>4.4958009581471822E-2</v>
      </c>
      <c r="D126" s="1">
        <v>5.3149063552864015E-2</v>
      </c>
      <c r="E126" s="1">
        <v>6.6086774124381228E-2</v>
      </c>
      <c r="F126" s="1">
        <v>8.3573136564416631E-2</v>
      </c>
      <c r="G126" s="1">
        <v>9.732645298487734E-2</v>
      </c>
      <c r="H126" s="1">
        <v>0.10394506022946913</v>
      </c>
      <c r="I126" s="1">
        <v>0.135568078832107</v>
      </c>
      <c r="J126" s="1">
        <v>0.15023498286522544</v>
      </c>
      <c r="K126" s="1">
        <v>0.14766009284274828</v>
      </c>
      <c r="L126" s="1">
        <v>0.12669274850534862</v>
      </c>
      <c r="M126" s="1">
        <v>0.12935450842209012</v>
      </c>
      <c r="N126" s="1">
        <v>8.2902750747455803E-2</v>
      </c>
      <c r="O126" s="1">
        <v>7.6312220667652128E-2</v>
      </c>
      <c r="P126" s="1">
        <v>0.10198506823411178</v>
      </c>
      <c r="Q126" s="1">
        <v>0.10842933737320311</v>
      </c>
      <c r="R126" s="1">
        <v>0.13279407940376572</v>
      </c>
      <c r="S126" s="1">
        <v>0.26543006410231584</v>
      </c>
      <c r="T126" s="1">
        <v>7.0960034390295079E-2</v>
      </c>
      <c r="U126" s="1">
        <v>8.6048924577491387E-2</v>
      </c>
      <c r="V126" s="1">
        <v>0.11279968091549067</v>
      </c>
      <c r="W126" s="1">
        <v>0.1006838412160974</v>
      </c>
      <c r="X126" s="1">
        <v>0.12053101308341155</v>
      </c>
      <c r="Y126" s="1">
        <v>5.6997877956274506E-2</v>
      </c>
      <c r="Z126" s="1">
        <v>4.9567783842134339E-2</v>
      </c>
      <c r="AA126" s="1">
        <v>4.5550807950593741E-2</v>
      </c>
      <c r="AB126" s="1">
        <v>3.6484517867610144E-2</v>
      </c>
      <c r="AC126" s="1">
        <v>4.6729651001679487E-2</v>
      </c>
      <c r="AD126" s="1">
        <v>3.8068754031726923E-2</v>
      </c>
      <c r="AE126" s="1">
        <v>2.4727504694708927E-2</v>
      </c>
      <c r="AF126" s="1">
        <v>2.0614768152559328E-2</v>
      </c>
      <c r="AG126" s="1">
        <v>3.8064760275697863E-2</v>
      </c>
      <c r="AH126" s="1">
        <v>6.7447191367338635E-2</v>
      </c>
      <c r="AI126" s="1">
        <v>6.5606273027080136E-2</v>
      </c>
      <c r="AJ126" s="1">
        <v>8.852889159697773E-2</v>
      </c>
      <c r="AK126" s="1">
        <v>9.3637742284715608E-2</v>
      </c>
      <c r="AL126" s="1">
        <v>0.11282752867531866</v>
      </c>
      <c r="AM126" s="1">
        <v>0.10838075091476133</v>
      </c>
      <c r="AN126" s="1">
        <v>0.12951849706455754</v>
      </c>
      <c r="AO126" s="1">
        <v>0.15527130495138397</v>
      </c>
      <c r="AP126" s="1">
        <v>0.18531480132546105</v>
      </c>
      <c r="AQ126" s="1">
        <v>0.17786517317069858</v>
      </c>
      <c r="AR126" s="1">
        <v>0.1835601314617854</v>
      </c>
      <c r="AS126" s="1">
        <v>0.19682165635988866</v>
      </c>
      <c r="AT126" s="1">
        <v>0.11870192142116591</v>
      </c>
      <c r="AU126" s="1">
        <v>0.1253604355182534</v>
      </c>
      <c r="AV126" s="1">
        <v>0.79927458048219757</v>
      </c>
      <c r="AW126" s="1"/>
      <c r="AX126" s="1"/>
      <c r="AY126" s="1"/>
      <c r="AZ126" s="1"/>
      <c r="BA126" s="1"/>
    </row>
    <row r="127" spans="1:57" x14ac:dyDescent="0.25">
      <c r="B127" t="s">
        <v>3</v>
      </c>
      <c r="C127" s="1">
        <v>4.4958009581471822E-2</v>
      </c>
      <c r="D127" s="1">
        <v>5.3149063552864015E-2</v>
      </c>
      <c r="E127" s="1">
        <v>6.6086774124381228E-2</v>
      </c>
      <c r="F127" s="1">
        <v>8.3573136564416631E-2</v>
      </c>
      <c r="G127" s="1">
        <v>9.732645298487734E-2</v>
      </c>
      <c r="H127" s="1">
        <v>0.10394506022946913</v>
      </c>
      <c r="I127" s="1">
        <v>0.135568078832107</v>
      </c>
      <c r="J127" s="1">
        <v>0.15023498286522544</v>
      </c>
      <c r="K127" s="1">
        <v>0.14766009284274828</v>
      </c>
      <c r="L127" s="1">
        <v>0.12669274850534862</v>
      </c>
      <c r="M127" s="1">
        <v>0.12935450842209012</v>
      </c>
      <c r="N127" s="1">
        <v>8.2902750747455803E-2</v>
      </c>
      <c r="O127" s="1">
        <v>7.6312220667652128E-2</v>
      </c>
      <c r="P127" s="1">
        <v>0.10198506823411178</v>
      </c>
      <c r="Q127" s="1">
        <v>0.10842933737320311</v>
      </c>
      <c r="R127" s="1">
        <v>0.13279407940376572</v>
      </c>
      <c r="S127" s="1">
        <v>0.26543006410231584</v>
      </c>
      <c r="T127" s="1">
        <v>7.0960034390295079E-2</v>
      </c>
      <c r="U127" s="1">
        <v>8.6048924577491387E-2</v>
      </c>
      <c r="V127" s="1">
        <v>0.11279968091549067</v>
      </c>
      <c r="W127" s="1">
        <v>0.1006838412160974</v>
      </c>
      <c r="X127" s="1">
        <v>0.12053101308341155</v>
      </c>
      <c r="Y127" s="1">
        <v>5.6997877956274506E-2</v>
      </c>
      <c r="Z127" s="1">
        <v>4.9567783842134339E-2</v>
      </c>
      <c r="AA127" s="1">
        <v>4.5550807950593741E-2</v>
      </c>
      <c r="AB127" s="1">
        <v>3.6484517867610144E-2</v>
      </c>
      <c r="AC127" s="1">
        <v>4.6729651001679487E-2</v>
      </c>
      <c r="AD127" s="1">
        <v>3.8068754031726923E-2</v>
      </c>
      <c r="AE127" s="1">
        <v>2.4727504694708927E-2</v>
      </c>
      <c r="AF127" s="1">
        <v>2.0614768152559328E-2</v>
      </c>
      <c r="AG127" s="1">
        <v>3.8064760275697863E-2</v>
      </c>
      <c r="AH127" s="1">
        <v>6.7447191367338635E-2</v>
      </c>
      <c r="AI127" s="1">
        <v>6.5606273027080136E-2</v>
      </c>
      <c r="AJ127" s="1">
        <v>8.852889159697773E-2</v>
      </c>
      <c r="AK127" s="1">
        <v>9.3637742284715608E-2</v>
      </c>
      <c r="AL127" s="1">
        <v>0.11282752867531866</v>
      </c>
      <c r="AM127" s="1">
        <v>0.10838075091476133</v>
      </c>
      <c r="AN127" s="1">
        <v>0.12951849706455754</v>
      </c>
      <c r="AO127" s="1">
        <v>0.15527130495138397</v>
      </c>
      <c r="AP127" s="1">
        <v>0.18531480132546105</v>
      </c>
      <c r="AQ127" s="1">
        <v>0.17786517317069858</v>
      </c>
      <c r="AR127" s="1">
        <v>0.1835601314617854</v>
      </c>
      <c r="AS127" s="1">
        <v>0.19682165635988866</v>
      </c>
      <c r="AT127" s="1">
        <v>0.11870192142116591</v>
      </c>
      <c r="AU127" s="1">
        <v>0.1253604355182534</v>
      </c>
      <c r="AV127" s="1">
        <v>6.9000000000000006E-2</v>
      </c>
      <c r="AW127" s="1">
        <v>0.14499999999999999</v>
      </c>
      <c r="AX127" s="1">
        <v>0.14499999999999999</v>
      </c>
      <c r="AY127" s="1">
        <v>0.1</v>
      </c>
      <c r="AZ127" s="1">
        <v>0.105</v>
      </c>
      <c r="BA127" s="1">
        <v>0.09</v>
      </c>
      <c r="BC127" t="s">
        <v>690</v>
      </c>
    </row>
    <row r="128" spans="1:57" x14ac:dyDescent="0.25">
      <c r="A128" t="s">
        <v>79</v>
      </c>
      <c r="B128" t="s">
        <v>1</v>
      </c>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f>'3. MAC DSF calcs'!D108</f>
        <v>8.9552238805970144E-2</v>
      </c>
      <c r="AV128" s="1">
        <f>'3. MAC DSF calcs'!E108</f>
        <v>8.6021505376344093E-2</v>
      </c>
      <c r="AW128" s="1">
        <f>'3. MAC DSF calcs'!F108</f>
        <v>9.1575091575091569E-2</v>
      </c>
      <c r="AX128" s="1">
        <f>'3. MAC DSF calcs'!G108</f>
        <v>8.8235294117647065E-2</v>
      </c>
      <c r="AY128" s="1">
        <f>'3. MAC DSF calcs'!H108</f>
        <v>8.3941605839416053E-2</v>
      </c>
      <c r="AZ128" s="1">
        <f>'3. MAC DSF calcs'!I108</f>
        <v>7.636363636363637E-2</v>
      </c>
      <c r="BA128" s="1">
        <f>'3. MAC DSF calcs'!J108</f>
        <v>7.6642335766423361E-2</v>
      </c>
      <c r="BB128" s="4">
        <v>46174</v>
      </c>
      <c r="BC128" t="s">
        <v>677</v>
      </c>
      <c r="BD128" t="s">
        <v>6</v>
      </c>
    </row>
    <row r="129" spans="1:56" x14ac:dyDescent="0.25">
      <c r="B129" t="s">
        <v>2</v>
      </c>
      <c r="C129" s="1">
        <v>9.0606580813507295E-2</v>
      </c>
      <c r="D129" s="1">
        <v>7.7910887528005984E-2</v>
      </c>
      <c r="E129" s="1">
        <v>0.10782455344160866</v>
      </c>
      <c r="F129" s="1">
        <v>0.12639963056696796</v>
      </c>
      <c r="G129" s="1">
        <v>0.16283551943573668</v>
      </c>
      <c r="H129" s="1">
        <v>0.20089305404530744</v>
      </c>
      <c r="I129" s="1">
        <v>0.18690240715307582</v>
      </c>
      <c r="J129" s="1">
        <v>0.20479253416927901</v>
      </c>
      <c r="K129" s="1">
        <v>0.21416868219633944</v>
      </c>
      <c r="L129" s="1">
        <v>0.20734291615925057</v>
      </c>
      <c r="M129" s="1">
        <v>0.21944564171270717</v>
      </c>
      <c r="N129" s="1">
        <v>0.20951168346666665</v>
      </c>
      <c r="O129" s="1">
        <v>0.14414614766138234</v>
      </c>
      <c r="P129" s="1">
        <v>0.12033811750384267</v>
      </c>
      <c r="Q129" s="1">
        <v>0.13593392994744699</v>
      </c>
      <c r="R129" s="1">
        <v>8.2012323615724789E-2</v>
      </c>
      <c r="S129" s="1">
        <v>5.2362120851602537E-2</v>
      </c>
      <c r="T129" s="1">
        <v>3.4660520209101847E-2</v>
      </c>
      <c r="U129" s="1">
        <v>3.6651690122966291E-2</v>
      </c>
      <c r="V129" s="1">
        <v>5.3685637551752867E-2</v>
      </c>
      <c r="W129" s="1">
        <v>6.1976177043302084E-2</v>
      </c>
      <c r="X129" s="1">
        <v>4.3818440654444693E-2</v>
      </c>
      <c r="Y129" s="1">
        <v>3.7494394861985525E-2</v>
      </c>
      <c r="Z129" s="1">
        <v>2.9642555069287833E-2</v>
      </c>
      <c r="AA129" s="1">
        <v>1.6945876640773735E-2</v>
      </c>
      <c r="AB129" s="1">
        <v>1.9250674135641074E-2</v>
      </c>
      <c r="AC129" s="1">
        <v>1.6941554342836111E-2</v>
      </c>
      <c r="AD129" s="1">
        <v>3.1507052618375324E-2</v>
      </c>
      <c r="AE129" s="1">
        <v>2.6761068813689462E-2</v>
      </c>
      <c r="AF129" s="1">
        <v>3.7052873361120071E-2</v>
      </c>
      <c r="AG129" s="1">
        <v>2.9947102794219072E-2</v>
      </c>
      <c r="AH129" s="1">
        <v>0.18070023411208003</v>
      </c>
      <c r="AI129" s="1">
        <v>3.6886976927592012E-2</v>
      </c>
      <c r="AJ129" s="1">
        <v>3.8774960622170992E-2</v>
      </c>
      <c r="AK129" s="1">
        <v>3.9000205888408475E-2</v>
      </c>
      <c r="AL129" s="1">
        <v>0.25207159477088492</v>
      </c>
      <c r="AM129" s="1">
        <v>5.4853207767402622E-2</v>
      </c>
      <c r="AN129" s="1">
        <v>4.1053830049284673E-2</v>
      </c>
      <c r="AO129" s="1">
        <v>4.2466811525816654E-2</v>
      </c>
      <c r="AP129" s="1">
        <v>0.12782300440576985</v>
      </c>
      <c r="AQ129" s="1">
        <v>0.24846139664595454</v>
      </c>
      <c r="AR129" s="1">
        <v>2.6954452882414392E-2</v>
      </c>
      <c r="AS129" s="1">
        <v>9.8744857926710033E-2</v>
      </c>
      <c r="AT129" s="1">
        <v>0.11825443516375347</v>
      </c>
      <c r="AU129" s="1">
        <v>0.10483419403528191</v>
      </c>
      <c r="AV129" s="1">
        <v>8.4329668425934229E-2</v>
      </c>
      <c r="AW129" s="1"/>
      <c r="AX129" s="1"/>
      <c r="AY129" s="1"/>
      <c r="AZ129" s="1"/>
      <c r="BA129" s="1"/>
    </row>
    <row r="130" spans="1:56" x14ac:dyDescent="0.25">
      <c r="B130" t="s">
        <v>3</v>
      </c>
      <c r="C130" s="1">
        <v>9.0606580813507295E-2</v>
      </c>
      <c r="D130" s="1">
        <v>7.7910887528005984E-2</v>
      </c>
      <c r="E130" s="1">
        <v>0.10782455344160866</v>
      </c>
      <c r="F130" s="1">
        <v>0.12639963056696796</v>
      </c>
      <c r="G130" s="1">
        <v>0.16283551943573668</v>
      </c>
      <c r="H130" s="1">
        <v>0.20089305404530744</v>
      </c>
      <c r="I130" s="1">
        <v>0.18690240715307582</v>
      </c>
      <c r="J130" s="1">
        <v>0.20479253416927901</v>
      </c>
      <c r="K130" s="1">
        <v>0.21416868219633944</v>
      </c>
      <c r="L130" s="1">
        <v>0.20734291615925057</v>
      </c>
      <c r="M130" s="1">
        <v>0.21944564171270717</v>
      </c>
      <c r="N130" s="1">
        <v>0.20951168346666665</v>
      </c>
      <c r="O130" s="1">
        <v>0.14414614766138234</v>
      </c>
      <c r="P130" s="1">
        <v>0.12033811750384267</v>
      </c>
      <c r="Q130" s="1">
        <v>0.13593392994744699</v>
      </c>
      <c r="R130" s="1">
        <v>8.2012323615724789E-2</v>
      </c>
      <c r="S130" s="1">
        <v>5.2362120851602537E-2</v>
      </c>
      <c r="T130" s="1">
        <v>3.4660520209101847E-2</v>
      </c>
      <c r="U130" s="1">
        <v>3.6651690122966291E-2</v>
      </c>
      <c r="V130" s="1">
        <v>5.3685637551752867E-2</v>
      </c>
      <c r="W130" s="1">
        <v>6.1976177043302084E-2</v>
      </c>
      <c r="X130" s="1">
        <v>4.3818440654444693E-2</v>
      </c>
      <c r="Y130" s="1">
        <v>3.7494394861985525E-2</v>
      </c>
      <c r="Z130" s="1">
        <v>2.9642555069287833E-2</v>
      </c>
      <c r="AA130" s="1">
        <v>1.6945876640773735E-2</v>
      </c>
      <c r="AB130" s="1">
        <v>1.9250674135641074E-2</v>
      </c>
      <c r="AC130" s="1">
        <v>1.6941554342836111E-2</v>
      </c>
      <c r="AD130" s="1">
        <v>3.1507052618375324E-2</v>
      </c>
      <c r="AE130" s="1">
        <v>2.6761068813689462E-2</v>
      </c>
      <c r="AF130" s="1">
        <v>3.7052873361120071E-2</v>
      </c>
      <c r="AG130" s="1">
        <v>2.9947102794219072E-2</v>
      </c>
      <c r="AH130" s="1">
        <v>0.18070023411208003</v>
      </c>
      <c r="AI130" s="1">
        <v>3.6886976927592012E-2</v>
      </c>
      <c r="AJ130" s="1">
        <v>3.8774960622170992E-2</v>
      </c>
      <c r="AK130" s="1">
        <v>3.9000205888408475E-2</v>
      </c>
      <c r="AL130" s="1">
        <v>0.25207159477088492</v>
      </c>
      <c r="AM130" s="1">
        <v>5.4853207767402622E-2</v>
      </c>
      <c r="AN130" s="1">
        <v>4.1053830049284673E-2</v>
      </c>
      <c r="AO130" s="1">
        <v>4.2466811525816654E-2</v>
      </c>
      <c r="AP130" s="1">
        <v>0.12782300440576985</v>
      </c>
      <c r="AQ130" s="1">
        <v>0.24846139664595454</v>
      </c>
      <c r="AR130" s="1">
        <v>2.6954452882414392E-2</v>
      </c>
      <c r="AS130" s="1">
        <v>9.8744857926710033E-2</v>
      </c>
      <c r="AT130" s="1">
        <v>0.11825443516375347</v>
      </c>
      <c r="AU130" s="1">
        <v>0.10483419403528191</v>
      </c>
      <c r="AV130" s="1">
        <v>8.6021505376344093E-2</v>
      </c>
      <c r="AW130" s="1">
        <v>9.1575091575091569E-2</v>
      </c>
      <c r="AX130" s="1">
        <v>8.8235294117647065E-2</v>
      </c>
      <c r="AY130" s="1">
        <v>8.3941605839416053E-2</v>
      </c>
      <c r="AZ130" s="1">
        <v>7.636363636363637E-2</v>
      </c>
      <c r="BA130" s="1">
        <v>7.6642335766423361E-2</v>
      </c>
    </row>
    <row r="131" spans="1:56" x14ac:dyDescent="0.25">
      <c r="A131" t="s">
        <v>80</v>
      </c>
      <c r="B131" t="s">
        <v>1</v>
      </c>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v>0.28571428571428575</v>
      </c>
      <c r="AV131" s="1">
        <v>0.44571428571428573</v>
      </c>
      <c r="AW131" s="1" t="s">
        <v>81</v>
      </c>
      <c r="AX131" s="1">
        <v>0.23976608187134499</v>
      </c>
      <c r="AY131" s="1">
        <v>0.22352941176470587</v>
      </c>
      <c r="AZ131" s="1">
        <v>0.36470588235294121</v>
      </c>
      <c r="BA131" s="1">
        <v>0.35294117647058826</v>
      </c>
      <c r="BC131" t="s">
        <v>82</v>
      </c>
      <c r="BD131" t="s">
        <v>6</v>
      </c>
    </row>
    <row r="132" spans="1:56" x14ac:dyDescent="0.25">
      <c r="B132" t="s">
        <v>2</v>
      </c>
      <c r="C132" s="1">
        <v>0.41644327097630013</v>
      </c>
      <c r="D132" s="1">
        <v>0.35937870950180123</v>
      </c>
      <c r="E132" s="1">
        <v>0.35212506062066667</v>
      </c>
      <c r="F132" s="1">
        <v>0.28795675947798477</v>
      </c>
      <c r="G132" s="1">
        <v>0.34401168176997327</v>
      </c>
      <c r="H132" s="1">
        <v>0.28642258934944426</v>
      </c>
      <c r="I132" s="1">
        <v>0.17358986831468115</v>
      </c>
      <c r="J132" s="1">
        <v>8.6016152241918678E-2</v>
      </c>
      <c r="K132" s="1">
        <v>0.11818223724302174</v>
      </c>
      <c r="L132" s="1">
        <v>0.10797737251383283</v>
      </c>
      <c r="M132" s="1">
        <v>0.10998776993394212</v>
      </c>
      <c r="N132" s="1">
        <v>0.19688410918902161</v>
      </c>
      <c r="O132" s="1">
        <v>0.29709876295620258</v>
      </c>
      <c r="P132" s="1">
        <v>9.0235168829528117E-2</v>
      </c>
      <c r="Q132" s="1">
        <v>0.22468484352626711</v>
      </c>
      <c r="R132" s="1">
        <v>0.29987535405748411</v>
      </c>
      <c r="S132" s="1">
        <v>0.25253598940309641</v>
      </c>
      <c r="T132" s="1">
        <v>0.23530218869850617</v>
      </c>
      <c r="U132" s="1">
        <v>0.18271829783020596</v>
      </c>
      <c r="V132" s="1">
        <v>0.38995275467784662</v>
      </c>
      <c r="W132" s="1">
        <v>0.19265665714628005</v>
      </c>
      <c r="X132" s="1">
        <v>0.27746265370574624</v>
      </c>
      <c r="Y132" s="1">
        <v>0.25303442003486576</v>
      </c>
      <c r="Z132" s="1">
        <v>0.19672746489966103</v>
      </c>
      <c r="AA132" s="1">
        <v>0.11022362803352338</v>
      </c>
      <c r="AB132" s="1">
        <v>7.1995545302674935E-2</v>
      </c>
      <c r="AC132" s="1">
        <v>5.780092668052178E-2</v>
      </c>
      <c r="AD132" s="1">
        <v>0.25257555319650071</v>
      </c>
      <c r="AE132" s="1">
        <v>0.56813884734037223</v>
      </c>
      <c r="AF132" s="1">
        <v>0.11810860229039515</v>
      </c>
      <c r="AG132" s="1">
        <v>0.12162044506757676</v>
      </c>
      <c r="AH132" s="1">
        <v>9.7371885722458695E-2</v>
      </c>
      <c r="AI132" s="1">
        <v>8.1748791741651339E-2</v>
      </c>
      <c r="AJ132" s="1">
        <v>0.20804492255092849</v>
      </c>
      <c r="AK132" s="1">
        <v>9.5750757018794999E-2</v>
      </c>
      <c r="AL132" s="1">
        <v>0.15392071236623858</v>
      </c>
      <c r="AM132" s="1">
        <v>0.15270070672425187</v>
      </c>
      <c r="AN132" s="1">
        <v>0.25294400936476263</v>
      </c>
      <c r="AO132" s="1">
        <v>0.25164366202584804</v>
      </c>
      <c r="AP132" s="1">
        <v>0.20813365969307077</v>
      </c>
      <c r="AQ132" s="1">
        <v>0.52537009051927153</v>
      </c>
      <c r="AR132" s="1">
        <v>0.38560299662508524</v>
      </c>
      <c r="AS132" s="1">
        <v>0.14864022858701431</v>
      </c>
      <c r="AT132" s="1">
        <v>0.33011405992446113</v>
      </c>
      <c r="AU132" s="1">
        <v>0.25583755784299073</v>
      </c>
      <c r="AV132" s="1">
        <v>0.20559774009677637</v>
      </c>
      <c r="AW132" s="1"/>
      <c r="AX132" s="1"/>
      <c r="AY132" s="1"/>
      <c r="AZ132" s="1"/>
      <c r="BA132" s="1"/>
    </row>
    <row r="133" spans="1:56" x14ac:dyDescent="0.25">
      <c r="B133" t="s">
        <v>3</v>
      </c>
      <c r="C133" s="1">
        <v>0.41644327097630013</v>
      </c>
      <c r="D133" s="1">
        <v>0.35937870950180123</v>
      </c>
      <c r="E133" s="1">
        <v>0.35212506062066667</v>
      </c>
      <c r="F133" s="1">
        <v>0.28795675947798477</v>
      </c>
      <c r="G133" s="1">
        <v>0.34401168176997327</v>
      </c>
      <c r="H133" s="1">
        <v>0.28642258934944426</v>
      </c>
      <c r="I133" s="1">
        <v>0.17358986831468115</v>
      </c>
      <c r="J133" s="1">
        <v>8.6016152241918678E-2</v>
      </c>
      <c r="K133" s="1">
        <v>0.11818223724302174</v>
      </c>
      <c r="L133" s="1">
        <v>0.10797737251383283</v>
      </c>
      <c r="M133" s="1">
        <v>0.10998776993394212</v>
      </c>
      <c r="N133" s="1">
        <v>0.19688410918902161</v>
      </c>
      <c r="O133" s="1">
        <v>0.29709876295620258</v>
      </c>
      <c r="P133" s="1">
        <v>9.0235168829528117E-2</v>
      </c>
      <c r="Q133" s="1">
        <v>0.22468484352626711</v>
      </c>
      <c r="R133" s="1">
        <v>0.29987535405748411</v>
      </c>
      <c r="S133" s="1">
        <v>0.25253598940309641</v>
      </c>
      <c r="T133" s="1">
        <v>0.23530218869850617</v>
      </c>
      <c r="U133" s="1">
        <v>0.18271829783020596</v>
      </c>
      <c r="V133" s="1">
        <v>0.38995275467784662</v>
      </c>
      <c r="W133" s="1">
        <v>0.19265665714628005</v>
      </c>
      <c r="X133" s="1">
        <v>0.27746265370574624</v>
      </c>
      <c r="Y133" s="1">
        <v>0.25303442003486576</v>
      </c>
      <c r="Z133" s="1">
        <v>0.19672746489966103</v>
      </c>
      <c r="AA133" s="1">
        <v>0.11022362803352338</v>
      </c>
      <c r="AB133" s="1">
        <v>7.1995545302674935E-2</v>
      </c>
      <c r="AC133" s="1">
        <v>5.780092668052178E-2</v>
      </c>
      <c r="AD133" s="1">
        <v>0.25257555319650071</v>
      </c>
      <c r="AE133" s="1">
        <v>0.56813884734037223</v>
      </c>
      <c r="AF133" s="1">
        <v>0.11810860229039515</v>
      </c>
      <c r="AG133" s="1">
        <v>0.12162044506757676</v>
      </c>
      <c r="AH133" s="1">
        <v>9.7371885722458695E-2</v>
      </c>
      <c r="AI133" s="1">
        <v>8.1748791741651339E-2</v>
      </c>
      <c r="AJ133" s="1">
        <v>0.20804492255092849</v>
      </c>
      <c r="AK133" s="1">
        <v>9.5750757018794999E-2</v>
      </c>
      <c r="AL133" s="1">
        <v>0.15392071236623858</v>
      </c>
      <c r="AM133" s="1">
        <v>0.15270070672425187</v>
      </c>
      <c r="AN133" s="1">
        <v>0.25294400936476263</v>
      </c>
      <c r="AO133" s="1">
        <v>0.25164366202584804</v>
      </c>
      <c r="AP133" s="1">
        <v>0.20813365969307077</v>
      </c>
      <c r="AQ133" s="1">
        <v>0.52537009051927153</v>
      </c>
      <c r="AR133" s="1">
        <v>0.38560299662508524</v>
      </c>
      <c r="AS133" s="1">
        <v>0.14864022858701431</v>
      </c>
      <c r="AT133" s="1">
        <v>0.33011405992446113</v>
      </c>
      <c r="AU133" s="1">
        <v>0.25583755784299073</v>
      </c>
      <c r="AV133" s="1">
        <v>0.44571428571428573</v>
      </c>
      <c r="AW133" s="1">
        <v>0.24277456647398843</v>
      </c>
      <c r="AX133" s="1">
        <v>0.23976608187134499</v>
      </c>
      <c r="AY133" s="1">
        <v>0.22352941176470587</v>
      </c>
      <c r="AZ133" s="1">
        <v>0.36470588235294121</v>
      </c>
      <c r="BA133" s="1">
        <v>0.35294117647058826</v>
      </c>
    </row>
    <row r="134" spans="1:56" x14ac:dyDescent="0.25">
      <c r="A134" t="s">
        <v>83</v>
      </c>
      <c r="B134" t="s">
        <v>1</v>
      </c>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v>0.20799999999999999</v>
      </c>
      <c r="AV134" s="1">
        <v>0.20799999999999999</v>
      </c>
      <c r="AW134" s="1">
        <v>0.29899999999999999</v>
      </c>
      <c r="AX134" s="1">
        <v>0.26900000000000002</v>
      </c>
      <c r="AY134" s="1">
        <v>0.25900000000000001</v>
      </c>
      <c r="AZ134" s="1">
        <v>0.26200000000000001</v>
      </c>
      <c r="BA134" s="1">
        <v>0.215</v>
      </c>
      <c r="BB134" s="4">
        <v>46204</v>
      </c>
      <c r="BC134" t="s">
        <v>724</v>
      </c>
      <c r="BD134" t="s">
        <v>6</v>
      </c>
    </row>
    <row r="135" spans="1:56" x14ac:dyDescent="0.25">
      <c r="B135" t="s">
        <v>2</v>
      </c>
      <c r="C135" s="1">
        <v>2.2597614594792811E-2</v>
      </c>
      <c r="D135" s="1">
        <v>6.4053542145593875E-2</v>
      </c>
      <c r="E135" s="1">
        <v>0.29258738777168392</v>
      </c>
      <c r="F135" s="1">
        <v>0.24097050505050505</v>
      </c>
      <c r="G135" s="1">
        <v>0.26270539562289563</v>
      </c>
      <c r="H135" s="1">
        <v>0.13976263024435226</v>
      </c>
      <c r="I135" s="1">
        <v>0.866020218676123</v>
      </c>
      <c r="J135" s="1">
        <v>0.52656536375661367</v>
      </c>
      <c r="K135" s="1">
        <v>0.4070624292497626</v>
      </c>
      <c r="L135" s="1">
        <v>0.41506344914947518</v>
      </c>
      <c r="M135" s="1">
        <v>0.56972578671598095</v>
      </c>
      <c r="N135" s="1">
        <v>0.43898494005847949</v>
      </c>
      <c r="O135" s="1">
        <v>0.389618659891599</v>
      </c>
      <c r="P135" s="1">
        <v>0.34164089850670715</v>
      </c>
      <c r="Q135" s="1">
        <v>0.37663411621966791</v>
      </c>
      <c r="R135" s="1">
        <v>0.33154916024935821</v>
      </c>
      <c r="S135" s="1">
        <v>0.31492656597588109</v>
      </c>
      <c r="T135" s="1">
        <v>0.2892503323160393</v>
      </c>
      <c r="U135" s="1">
        <v>0.27443681532870839</v>
      </c>
      <c r="V135" s="1">
        <v>0.21843194015444017</v>
      </c>
      <c r="W135" s="1">
        <v>0.21600492900989052</v>
      </c>
      <c r="X135" s="1">
        <v>0.1886365528476501</v>
      </c>
      <c r="Y135" s="1">
        <v>0.18851193405816341</v>
      </c>
      <c r="Z135" s="1">
        <v>0.31497377736617194</v>
      </c>
      <c r="AA135" s="1">
        <v>0.36144320970020721</v>
      </c>
      <c r="AB135" s="1">
        <v>0.28036186183573081</v>
      </c>
      <c r="AC135" s="1">
        <v>0.257209929594298</v>
      </c>
      <c r="AD135" s="1">
        <v>0.22443450960197053</v>
      </c>
      <c r="AE135" s="1">
        <v>9.316257107473995E-2</v>
      </c>
      <c r="AF135" s="1">
        <v>0.10416655612064896</v>
      </c>
      <c r="AG135" s="1">
        <v>0.13703475902876741</v>
      </c>
      <c r="AH135" s="1">
        <v>0.14233780872262766</v>
      </c>
      <c r="AI135" s="1">
        <v>0.116585795839158</v>
      </c>
      <c r="AJ135" s="1">
        <v>0.18287416701018419</v>
      </c>
      <c r="AK135" s="1">
        <v>0.26210401906083081</v>
      </c>
      <c r="AL135" s="1">
        <v>0.21128071430260176</v>
      </c>
      <c r="AM135" s="1">
        <v>0.2252874692925543</v>
      </c>
      <c r="AN135" s="1">
        <v>0.14917157500233624</v>
      </c>
      <c r="AO135" s="1">
        <v>0.19429388339721124</v>
      </c>
      <c r="AP135" s="1">
        <v>0.12195602520938616</v>
      </c>
      <c r="AQ135" s="1">
        <v>9.709698866783241E-2</v>
      </c>
      <c r="AR135" s="1">
        <v>0.12402028916035934</v>
      </c>
      <c r="AS135" s="1">
        <v>9.8257460221456885E-2</v>
      </c>
      <c r="AT135" s="1">
        <v>0.10458220493133849</v>
      </c>
      <c r="AU135" s="1">
        <v>0.11334196956627739</v>
      </c>
      <c r="AV135" s="1">
        <v>0.16337407127159004</v>
      </c>
      <c r="AW135" s="1"/>
      <c r="AX135" s="1"/>
      <c r="AY135" s="1"/>
      <c r="AZ135" s="1"/>
      <c r="BA135" s="1"/>
    </row>
    <row r="136" spans="1:56" x14ac:dyDescent="0.25">
      <c r="B136" t="s">
        <v>3</v>
      </c>
      <c r="C136" s="1">
        <v>2.2597614594792811E-2</v>
      </c>
      <c r="D136" s="1">
        <v>6.4053542145593875E-2</v>
      </c>
      <c r="E136" s="1">
        <v>0.29258738777168392</v>
      </c>
      <c r="F136" s="1">
        <v>0.24097050505050505</v>
      </c>
      <c r="G136" s="1">
        <v>0.26270539562289563</v>
      </c>
      <c r="H136" s="1">
        <v>0.13976263024435226</v>
      </c>
      <c r="I136" s="1">
        <v>0.866020218676123</v>
      </c>
      <c r="J136" s="1">
        <v>0.52656536375661367</v>
      </c>
      <c r="K136" s="1">
        <v>0.4070624292497626</v>
      </c>
      <c r="L136" s="1">
        <v>0.41506344914947518</v>
      </c>
      <c r="M136" s="1">
        <v>0.56972578671598095</v>
      </c>
      <c r="N136" s="1">
        <v>0.43898494005847949</v>
      </c>
      <c r="O136" s="1">
        <v>0.389618659891599</v>
      </c>
      <c r="P136" s="1">
        <v>0.34164089850670715</v>
      </c>
      <c r="Q136" s="1">
        <v>0.37663411621966791</v>
      </c>
      <c r="R136" s="1">
        <v>0.33154916024935821</v>
      </c>
      <c r="S136" s="1">
        <v>0.31492656597588109</v>
      </c>
      <c r="T136" s="1">
        <v>0.2892503323160393</v>
      </c>
      <c r="U136" s="1">
        <v>0.27443681532870839</v>
      </c>
      <c r="V136" s="1">
        <v>0.21843194015444017</v>
      </c>
      <c r="W136" s="1">
        <v>0.21600492900989052</v>
      </c>
      <c r="X136" s="1">
        <v>0.1886365528476501</v>
      </c>
      <c r="Y136" s="1">
        <v>0.18851193405816341</v>
      </c>
      <c r="Z136" s="1">
        <v>0.31497377736617194</v>
      </c>
      <c r="AA136" s="1">
        <v>0.36144320970020721</v>
      </c>
      <c r="AB136" s="1">
        <v>0.28036186183573081</v>
      </c>
      <c r="AC136" s="1">
        <v>0.257209929594298</v>
      </c>
      <c r="AD136" s="1">
        <v>0.22443450960197053</v>
      </c>
      <c r="AE136" s="1">
        <v>9.316257107473995E-2</v>
      </c>
      <c r="AF136" s="1">
        <v>0.10416655612064896</v>
      </c>
      <c r="AG136" s="1">
        <v>0.13703475902876741</v>
      </c>
      <c r="AH136" s="1">
        <v>0.14233780872262766</v>
      </c>
      <c r="AI136" s="1">
        <v>0.116585795839158</v>
      </c>
      <c r="AJ136" s="1">
        <v>0.18287416701018419</v>
      </c>
      <c r="AK136" s="1">
        <v>0.26210401906083081</v>
      </c>
      <c r="AL136" s="1">
        <v>0.21128071430260176</v>
      </c>
      <c r="AM136" s="1">
        <v>0.2252874692925543</v>
      </c>
      <c r="AN136" s="1">
        <v>0.14917157500233624</v>
      </c>
      <c r="AO136" s="1">
        <v>0.19429388339721124</v>
      </c>
      <c r="AP136" s="1">
        <v>0.12195602520938616</v>
      </c>
      <c r="AQ136" s="1">
        <v>9.709698866783241E-2</v>
      </c>
      <c r="AR136" s="1">
        <v>0.12402028916035934</v>
      </c>
      <c r="AS136" s="1">
        <v>9.8257460221456885E-2</v>
      </c>
      <c r="AT136" s="1">
        <v>0.10458220493133849</v>
      </c>
      <c r="AU136" s="1">
        <v>0.11334196956627739</v>
      </c>
      <c r="AV136" s="1">
        <v>0.20799999999999999</v>
      </c>
      <c r="AW136" s="1">
        <v>0.29899999999999999</v>
      </c>
      <c r="AX136" s="1">
        <v>0.26900000000000002</v>
      </c>
      <c r="AY136" s="1">
        <v>0.25900000000000001</v>
      </c>
      <c r="AZ136" s="1">
        <v>0.26200000000000001</v>
      </c>
      <c r="BA136" s="1">
        <v>0.215</v>
      </c>
    </row>
    <row r="137" spans="1:56" x14ac:dyDescent="0.25">
      <c r="A137" t="s">
        <v>84</v>
      </c>
      <c r="B137" t="s">
        <v>1</v>
      </c>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f>'3. MAC DSF calcs'!D116</f>
        <v>7.6642335766423361E-2</v>
      </c>
      <c r="AV137" s="1">
        <f>'3. MAC DSF calcs'!E116</f>
        <v>7.4626865671641784E-2</v>
      </c>
      <c r="AW137" s="1">
        <f>'3. MAC DSF calcs'!F116</f>
        <v>0.10984848484848485</v>
      </c>
      <c r="AX137" s="1">
        <f>'3. MAC DSF calcs'!G116</f>
        <v>6.106870229007634E-2</v>
      </c>
      <c r="AY137" s="1">
        <f>'3. MAC DSF calcs'!H116</f>
        <v>6.1302681992337162E-2</v>
      </c>
      <c r="AZ137" s="1">
        <f>'3. MAC DSF calcs'!I116</f>
        <v>5.3846153846153842E-2</v>
      </c>
      <c r="BA137" s="1">
        <f>'3. MAC DSF calcs'!J116</f>
        <v>5.0193050193050197E-2</v>
      </c>
      <c r="BB137" s="4">
        <v>46174</v>
      </c>
      <c r="BC137" t="s">
        <v>675</v>
      </c>
      <c r="BD137" t="s">
        <v>6</v>
      </c>
    </row>
    <row r="138" spans="1:56" x14ac:dyDescent="0.25">
      <c r="B138" t="s">
        <v>2</v>
      </c>
      <c r="C138" s="1"/>
      <c r="D138" s="1"/>
      <c r="E138" s="1"/>
      <c r="F138" s="1"/>
      <c r="G138" s="1"/>
      <c r="H138" s="1"/>
      <c r="I138" s="1"/>
      <c r="J138" s="1"/>
      <c r="K138" s="1"/>
      <c r="L138" s="1"/>
      <c r="M138" s="1"/>
      <c r="N138" s="1"/>
      <c r="O138" s="1"/>
      <c r="P138" s="1"/>
      <c r="Q138" s="1">
        <v>6.1669523819423512E-2</v>
      </c>
      <c r="R138" s="1">
        <v>9.4937721371273459E-2</v>
      </c>
      <c r="S138" s="1">
        <v>3.0436456868196887E-2</v>
      </c>
      <c r="T138" s="1">
        <v>8.5744059772449754E-2</v>
      </c>
      <c r="U138" s="1">
        <v>0.38327966420820836</v>
      </c>
      <c r="V138" s="1">
        <v>0.26259531975338135</v>
      </c>
      <c r="W138" s="1">
        <v>0.25741657088839315</v>
      </c>
      <c r="X138" s="1">
        <v>0.13778806867320387</v>
      </c>
      <c r="Y138" s="1">
        <v>0.19147733642098369</v>
      </c>
      <c r="Z138" s="1">
        <v>0.23175863422251977</v>
      </c>
      <c r="AA138" s="1">
        <v>0.18795073774472834</v>
      </c>
      <c r="AB138" s="1">
        <v>0.10611296437469413</v>
      </c>
      <c r="AC138" s="1">
        <v>0.12126371043985838</v>
      </c>
      <c r="AD138" s="1">
        <v>5.3593145697940832E-2</v>
      </c>
      <c r="AE138" s="1">
        <v>5.1543268827640085E-2</v>
      </c>
      <c r="AF138" s="1">
        <v>7.9817340085190286E-2</v>
      </c>
      <c r="AG138" s="1">
        <v>8.7796297622630748E-2</v>
      </c>
      <c r="AH138" s="1">
        <v>0.17641711425582876</v>
      </c>
      <c r="AI138" s="1">
        <v>9.8596735225134846E-2</v>
      </c>
      <c r="AJ138" s="1">
        <v>0.16791977208941891</v>
      </c>
      <c r="AK138" s="1">
        <v>0.13242758473842986</v>
      </c>
      <c r="AL138" s="1">
        <v>0.17176859991918458</v>
      </c>
      <c r="AM138" s="1">
        <v>0.10419354982464928</v>
      </c>
      <c r="AN138" s="1">
        <v>0.14156557147161936</v>
      </c>
      <c r="AO138" s="1">
        <v>0.11358593362689226</v>
      </c>
      <c r="AP138" s="1">
        <v>0.11889878113607778</v>
      </c>
      <c r="AQ138" s="1">
        <v>0.23496676270863398</v>
      </c>
      <c r="AR138" s="1">
        <v>0.2506540364550025</v>
      </c>
      <c r="AS138" s="1">
        <v>8.092308831648147E-2</v>
      </c>
      <c r="AT138" s="1">
        <v>9.1162971217347233E-2</v>
      </c>
      <c r="AU138" s="1">
        <v>9.6826817425001724E-2</v>
      </c>
      <c r="AV138" s="1">
        <v>8.9435358740011767E-2</v>
      </c>
      <c r="AW138" s="1"/>
      <c r="AX138" s="1"/>
      <c r="AY138" s="1"/>
      <c r="AZ138" s="1"/>
      <c r="BA138" s="1"/>
    </row>
    <row r="139" spans="1:56" x14ac:dyDescent="0.25">
      <c r="B139" t="s">
        <v>3</v>
      </c>
      <c r="C139" s="1"/>
      <c r="D139" s="1"/>
      <c r="E139" s="1"/>
      <c r="F139" s="1"/>
      <c r="G139" s="1"/>
      <c r="H139" s="1"/>
      <c r="I139" s="1"/>
      <c r="J139" s="1"/>
      <c r="K139" s="1"/>
      <c r="L139" s="1"/>
      <c r="M139" s="1"/>
      <c r="N139" s="1"/>
      <c r="O139" s="1"/>
      <c r="P139" s="1"/>
      <c r="Q139" s="1">
        <v>6.1669523819423512E-2</v>
      </c>
      <c r="R139" s="1">
        <v>9.4937721371273459E-2</v>
      </c>
      <c r="S139" s="1">
        <v>3.0436456868196887E-2</v>
      </c>
      <c r="T139" s="1">
        <v>8.5744059772449754E-2</v>
      </c>
      <c r="U139" s="1">
        <v>0.38327966420820836</v>
      </c>
      <c r="V139" s="1">
        <v>0.26259531975338135</v>
      </c>
      <c r="W139" s="1">
        <v>0.25741657088839315</v>
      </c>
      <c r="X139" s="1">
        <v>0.13778806867320387</v>
      </c>
      <c r="Y139" s="1">
        <v>0.19147733642098369</v>
      </c>
      <c r="Z139" s="1">
        <v>0.23175863422251977</v>
      </c>
      <c r="AA139" s="1">
        <v>0.18795073774472834</v>
      </c>
      <c r="AB139" s="1">
        <v>0.10611296437469413</v>
      </c>
      <c r="AC139" s="1">
        <v>0.12126371043985838</v>
      </c>
      <c r="AD139" s="1">
        <v>5.3593145697940832E-2</v>
      </c>
      <c r="AE139" s="1">
        <v>5.1543268827640085E-2</v>
      </c>
      <c r="AF139" s="1">
        <v>7.9817340085190286E-2</v>
      </c>
      <c r="AG139" s="1">
        <v>8.7796297622630748E-2</v>
      </c>
      <c r="AH139" s="1">
        <v>0.17641711425582876</v>
      </c>
      <c r="AI139" s="1">
        <v>9.8596735225134846E-2</v>
      </c>
      <c r="AJ139" s="1">
        <v>0.16791977208941891</v>
      </c>
      <c r="AK139" s="1">
        <v>0.13242758473842986</v>
      </c>
      <c r="AL139" s="1">
        <v>0.17176859991918458</v>
      </c>
      <c r="AM139" s="1">
        <v>0.10419354982464928</v>
      </c>
      <c r="AN139" s="1">
        <v>0.14156557147161936</v>
      </c>
      <c r="AO139" s="1">
        <v>0.11358593362689226</v>
      </c>
      <c r="AP139" s="1">
        <v>0.11889878113607778</v>
      </c>
      <c r="AQ139" s="1">
        <v>0.23496676270863398</v>
      </c>
      <c r="AR139" s="1">
        <v>0.2506540364550025</v>
      </c>
      <c r="AS139" s="1">
        <v>8.092308831648147E-2</v>
      </c>
      <c r="AT139" s="1">
        <v>9.1162971217347233E-2</v>
      </c>
      <c r="AU139" s="1">
        <v>9.6826817425001724E-2</v>
      </c>
      <c r="AV139" s="1">
        <v>7.4626865671641784E-2</v>
      </c>
      <c r="AW139" s="1">
        <v>0.10984848484848485</v>
      </c>
      <c r="AX139" s="1">
        <v>6.106870229007634E-2</v>
      </c>
      <c r="AY139" s="1">
        <v>6.1302681992337162E-2</v>
      </c>
      <c r="AZ139" s="1">
        <v>5.3846153846153842E-2</v>
      </c>
      <c r="BA139" s="1">
        <v>5.0193050193050197E-2</v>
      </c>
    </row>
    <row r="140" spans="1:56" x14ac:dyDescent="0.25">
      <c r="A140" t="s">
        <v>85</v>
      </c>
      <c r="B140" t="s">
        <v>1</v>
      </c>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v>7.4999999999999997E-2</v>
      </c>
      <c r="AV140" s="1">
        <v>0.115</v>
      </c>
      <c r="AW140" s="1">
        <v>9.2999999999999999E-2</v>
      </c>
      <c r="AX140" s="1">
        <v>0.13800000000000001</v>
      </c>
      <c r="AY140" s="1">
        <v>0.13700000000000001</v>
      </c>
      <c r="AZ140" s="1">
        <v>0.14199999999999999</v>
      </c>
      <c r="BA140" s="1">
        <v>0.14799999999999999</v>
      </c>
      <c r="BB140" s="4">
        <v>46235</v>
      </c>
      <c r="BC140" t="s">
        <v>787</v>
      </c>
      <c r="BD140" t="s">
        <v>86</v>
      </c>
    </row>
    <row r="141" spans="1:56" x14ac:dyDescent="0.25">
      <c r="B141" t="s">
        <v>2</v>
      </c>
      <c r="C141" s="1">
        <v>0.13120946332538724</v>
      </c>
      <c r="D141" s="1">
        <v>6.9870995025517926E-2</v>
      </c>
      <c r="E141" s="1">
        <v>4.0985919670782661E-2</v>
      </c>
      <c r="F141" s="1">
        <v>0.11274858535748651</v>
      </c>
      <c r="G141" s="1">
        <v>0.17555634016952879</v>
      </c>
      <c r="H141" s="1">
        <v>0.18159283947003579</v>
      </c>
      <c r="I141" s="1">
        <v>0.22590413492461384</v>
      </c>
      <c r="J141" s="1">
        <v>0.48543789025567285</v>
      </c>
      <c r="K141" s="1">
        <v>0.6314020701871752</v>
      </c>
      <c r="L141" s="1">
        <v>0.49092929614141795</v>
      </c>
      <c r="M141" s="1">
        <v>0.46698714635815508</v>
      </c>
      <c r="N141" s="1">
        <v>0.27440575327205474</v>
      </c>
      <c r="O141" s="1">
        <v>0.35047425487657985</v>
      </c>
      <c r="P141" s="1">
        <v>0.28595086633414601</v>
      </c>
      <c r="Q141" s="1">
        <v>0.32476035231790895</v>
      </c>
      <c r="R141" s="1">
        <v>0.28003795482546595</v>
      </c>
      <c r="S141" s="1">
        <v>0.38686716429438356</v>
      </c>
      <c r="T141" s="1">
        <v>0.51496157360445394</v>
      </c>
      <c r="U141" s="1">
        <v>0.43524521345623535</v>
      </c>
      <c r="V141" s="1">
        <v>0.4499481593098571</v>
      </c>
      <c r="W141" s="1">
        <v>0.42144992124711556</v>
      </c>
      <c r="X141" s="1">
        <v>0.20586821313153747</v>
      </c>
      <c r="Y141" s="1">
        <v>0.15537812876463389</v>
      </c>
      <c r="Z141" s="1">
        <v>0.12037635711797721</v>
      </c>
      <c r="AA141" s="1">
        <v>0.10111125470130658</v>
      </c>
      <c r="AB141" s="1">
        <v>0.10776951285081998</v>
      </c>
      <c r="AC141" s="1">
        <v>7.4589233754492335E-2</v>
      </c>
      <c r="AD141" s="1">
        <v>4.7078430661717165E-2</v>
      </c>
      <c r="AE141" s="1">
        <v>4.4677996373434288E-2</v>
      </c>
      <c r="AF141" s="1">
        <v>5.2165667633588791E-2</v>
      </c>
      <c r="AG141" s="1">
        <v>5.0004443864370668E-2</v>
      </c>
      <c r="AH141" s="1">
        <v>4.2841022916844197E-2</v>
      </c>
      <c r="AI141" s="1">
        <v>5.951306452398001E-2</v>
      </c>
      <c r="AJ141" s="1">
        <v>7.5793770736615973E-2</v>
      </c>
      <c r="AK141" s="1">
        <v>0.10411478195512147</v>
      </c>
      <c r="AL141" s="1">
        <v>0.13771365626212237</v>
      </c>
      <c r="AM141" s="1">
        <v>0.21220127091819865</v>
      </c>
      <c r="AN141" s="1">
        <v>0.22649441563130895</v>
      </c>
      <c r="AO141" s="1">
        <v>0.26539917677929048</v>
      </c>
      <c r="AP141" s="1">
        <v>0.22848233082186234</v>
      </c>
      <c r="AQ141" s="1">
        <v>0.25829267419399193</v>
      </c>
      <c r="AR141" s="1">
        <v>0.25736663751590083</v>
      </c>
      <c r="AS141" s="1">
        <v>0.18003589849711268</v>
      </c>
      <c r="AT141" s="1">
        <v>5.6861002643927752E-2</v>
      </c>
      <c r="AU141" s="1">
        <v>8.058002808813032E-2</v>
      </c>
      <c r="AV141" s="1">
        <v>0.18731260072478864</v>
      </c>
      <c r="AW141" s="1"/>
      <c r="AX141" s="1"/>
      <c r="AY141" s="1"/>
      <c r="AZ141" s="1"/>
      <c r="BA141" s="1"/>
    </row>
    <row r="142" spans="1:56" x14ac:dyDescent="0.25">
      <c r="B142" t="s">
        <v>3</v>
      </c>
      <c r="C142" s="1">
        <v>0.13120946332538724</v>
      </c>
      <c r="D142" s="1">
        <v>6.9870995025517926E-2</v>
      </c>
      <c r="E142" s="1">
        <v>4.0985919670782661E-2</v>
      </c>
      <c r="F142" s="1">
        <v>0.11274858535748651</v>
      </c>
      <c r="G142" s="1">
        <v>0.17555634016952879</v>
      </c>
      <c r="H142" s="1">
        <v>0.18159283947003579</v>
      </c>
      <c r="I142" s="1">
        <v>0.22590413492461384</v>
      </c>
      <c r="J142" s="1">
        <v>0.48543789025567285</v>
      </c>
      <c r="K142" s="1">
        <v>0.6314020701871752</v>
      </c>
      <c r="L142" s="1">
        <v>0.49092929614141795</v>
      </c>
      <c r="M142" s="1">
        <v>0.46698714635815508</v>
      </c>
      <c r="N142" s="1">
        <v>0.27440575327205474</v>
      </c>
      <c r="O142" s="1">
        <v>0.35047425487657985</v>
      </c>
      <c r="P142" s="1">
        <v>0.28595086633414601</v>
      </c>
      <c r="Q142" s="1">
        <v>0.32476035231790895</v>
      </c>
      <c r="R142" s="1">
        <v>0.28003795482546595</v>
      </c>
      <c r="S142" s="1">
        <v>0.38686716429438356</v>
      </c>
      <c r="T142" s="1">
        <v>0.51496157360445394</v>
      </c>
      <c r="U142" s="1">
        <v>0.43524521345623535</v>
      </c>
      <c r="V142" s="1">
        <v>0.4499481593098571</v>
      </c>
      <c r="W142" s="1">
        <v>0.42144992124711556</v>
      </c>
      <c r="X142" s="1">
        <v>0.20586821313153747</v>
      </c>
      <c r="Y142" s="1">
        <v>0.15537812876463389</v>
      </c>
      <c r="Z142" s="1">
        <v>0.12037635711797721</v>
      </c>
      <c r="AA142" s="1">
        <v>0.10111125470130658</v>
      </c>
      <c r="AB142" s="1">
        <v>0.10776951285081998</v>
      </c>
      <c r="AC142" s="1">
        <v>7.4589233754492335E-2</v>
      </c>
      <c r="AD142" s="1">
        <v>4.7078430661717165E-2</v>
      </c>
      <c r="AE142" s="1">
        <v>4.4677996373434288E-2</v>
      </c>
      <c r="AF142" s="1">
        <v>5.2165667633588791E-2</v>
      </c>
      <c r="AG142" s="1">
        <v>5.0004443864370668E-2</v>
      </c>
      <c r="AH142" s="1">
        <v>4.2841022916844197E-2</v>
      </c>
      <c r="AI142" s="1">
        <v>5.951306452398001E-2</v>
      </c>
      <c r="AJ142" s="1">
        <v>7.5793770736615973E-2</v>
      </c>
      <c r="AK142" s="1">
        <v>0.10411478195512147</v>
      </c>
      <c r="AL142" s="1">
        <v>0.13771365626212237</v>
      </c>
      <c r="AM142" s="1">
        <v>0.21220127091819865</v>
      </c>
      <c r="AN142" s="1">
        <v>0.22649441563130895</v>
      </c>
      <c r="AO142" s="1">
        <v>0.26539917677929048</v>
      </c>
      <c r="AP142" s="1">
        <v>0.22848233082186234</v>
      </c>
      <c r="AQ142" s="1">
        <v>0.25829267419399193</v>
      </c>
      <c r="AR142" s="1">
        <v>0.25736663751590083</v>
      </c>
      <c r="AS142" s="1">
        <v>0.18003589849711268</v>
      </c>
      <c r="AT142" s="1">
        <v>5.6861002643927752E-2</v>
      </c>
      <c r="AU142" s="1">
        <v>8.058002808813032E-2</v>
      </c>
      <c r="AV142" s="1">
        <v>0.115</v>
      </c>
      <c r="AW142" s="1">
        <v>9.2999999999999999E-2</v>
      </c>
      <c r="AX142" s="1">
        <v>0.13800000000000001</v>
      </c>
      <c r="AY142" s="1">
        <v>0.13700000000000001</v>
      </c>
      <c r="AZ142" s="1">
        <v>0.14199999999999999</v>
      </c>
      <c r="BA142" s="1">
        <v>0.14799999999999999</v>
      </c>
    </row>
    <row r="143" spans="1:56" x14ac:dyDescent="0.25">
      <c r="A143" t="s">
        <v>87</v>
      </c>
      <c r="B143" t="s">
        <v>1</v>
      </c>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v>0.13600000000000001</v>
      </c>
      <c r="AV143" s="1">
        <v>0.27200000000000002</v>
      </c>
      <c r="AW143" s="1">
        <v>0.14499999999999999</v>
      </c>
      <c r="AX143" s="1">
        <v>0.13700000000000001</v>
      </c>
      <c r="AY143" s="1">
        <v>0.13100000000000001</v>
      </c>
      <c r="AZ143" s="1">
        <v>0.125</v>
      </c>
      <c r="BA143" s="1">
        <v>9.7000000000000003E-2</v>
      </c>
      <c r="BC143" t="s">
        <v>88</v>
      </c>
      <c r="BD143" t="s">
        <v>6</v>
      </c>
    </row>
    <row r="144" spans="1:56" x14ac:dyDescent="0.25">
      <c r="B144" t="s">
        <v>2</v>
      </c>
      <c r="C144" s="1">
        <v>9.254619047619049E-2</v>
      </c>
      <c r="D144" s="1">
        <v>5.1840533661740552E-2</v>
      </c>
      <c r="E144" s="1">
        <v>9.7163009523809518E-2</v>
      </c>
      <c r="F144" s="1">
        <v>0.16185401875901878</v>
      </c>
      <c r="G144" s="1">
        <v>0.16126204827136337</v>
      </c>
      <c r="H144" s="1">
        <v>0.17514527210884351</v>
      </c>
      <c r="I144" s="1">
        <v>0.16218707193515702</v>
      </c>
      <c r="J144" s="1">
        <v>0.13064820376522704</v>
      </c>
      <c r="K144" s="1">
        <v>0.14005154560129141</v>
      </c>
      <c r="L144" s="1">
        <v>7.468462814339219E-2</v>
      </c>
      <c r="M144" s="1">
        <v>6.4071412618914109E-2</v>
      </c>
      <c r="N144" s="1">
        <v>5.3519952458140951E-2</v>
      </c>
      <c r="O144" s="1">
        <v>9.7040293237829076E-2</v>
      </c>
      <c r="P144" s="1">
        <v>0.10802121284031885</v>
      </c>
      <c r="Q144" s="1">
        <v>0.11435299555031102</v>
      </c>
      <c r="R144" s="1">
        <v>9.5876000648916951E-2</v>
      </c>
      <c r="S144" s="1">
        <v>8.8517422894311637E-2</v>
      </c>
      <c r="T144" s="1">
        <v>8.1604785256682424E-2</v>
      </c>
      <c r="U144" s="1">
        <v>9.4973682654670946E-2</v>
      </c>
      <c r="V144" s="1">
        <v>9.0739908330024724E-2</v>
      </c>
      <c r="W144" s="1">
        <v>0.11090636009202792</v>
      </c>
      <c r="X144" s="1">
        <v>0.13091072859858213</v>
      </c>
      <c r="Y144" s="1">
        <v>0.23193904797744788</v>
      </c>
      <c r="Z144" s="1">
        <v>0.19806202775276596</v>
      </c>
      <c r="AA144" s="1">
        <v>0.19044330613133692</v>
      </c>
      <c r="AB144" s="1">
        <v>4.8830912987515761E-2</v>
      </c>
      <c r="AC144" s="1">
        <v>7.523011340795098E-2</v>
      </c>
      <c r="AD144" s="1">
        <v>0.10896467613858918</v>
      </c>
      <c r="AE144" s="1">
        <v>0.10050397593112192</v>
      </c>
      <c r="AF144" s="1">
        <v>0.12771324784022894</v>
      </c>
      <c r="AG144" s="1">
        <v>0.13941186640503914</v>
      </c>
      <c r="AH144" s="1">
        <v>0.1364006759582663</v>
      </c>
      <c r="AI144" s="1">
        <v>8.7881816759722745E-2</v>
      </c>
      <c r="AJ144" s="1">
        <v>0.12825367290281012</v>
      </c>
      <c r="AK144" s="1">
        <v>9.3056846198226642E-2</v>
      </c>
      <c r="AL144" s="1">
        <v>0.11003110841046913</v>
      </c>
      <c r="AM144" s="1">
        <v>0.1863992722758146</v>
      </c>
      <c r="AN144" s="1">
        <v>0.20633553585608805</v>
      </c>
      <c r="AO144" s="1">
        <v>0.17852794874256436</v>
      </c>
      <c r="AP144" s="1">
        <v>0.16950523526458353</v>
      </c>
      <c r="AQ144" s="1">
        <v>0.15974546026016859</v>
      </c>
      <c r="AR144" s="1">
        <v>0.15862628596973918</v>
      </c>
      <c r="AS144" s="1">
        <v>0.12641289137442646</v>
      </c>
      <c r="AT144" s="1">
        <v>0.10926415518776696</v>
      </c>
      <c r="AU144" s="1">
        <v>7.0614152254342102E-2</v>
      </c>
      <c r="AV144" s="1">
        <v>0.14464594844966289</v>
      </c>
      <c r="AW144" s="1"/>
      <c r="AX144" s="1"/>
      <c r="AY144" s="1"/>
      <c r="AZ144" s="1"/>
      <c r="BA144" s="1"/>
    </row>
    <row r="145" spans="1:56" x14ac:dyDescent="0.25">
      <c r="B145" t="s">
        <v>3</v>
      </c>
      <c r="C145" s="1">
        <v>9.254619047619049E-2</v>
      </c>
      <c r="D145" s="1">
        <v>5.1840533661740552E-2</v>
      </c>
      <c r="E145" s="1">
        <v>9.7163009523809518E-2</v>
      </c>
      <c r="F145" s="1">
        <v>0.16185401875901878</v>
      </c>
      <c r="G145" s="1">
        <v>0.16126204827136337</v>
      </c>
      <c r="H145" s="1">
        <v>0.17514527210884351</v>
      </c>
      <c r="I145" s="1">
        <v>0.16218707193515702</v>
      </c>
      <c r="J145" s="1">
        <v>0.13064820376522704</v>
      </c>
      <c r="K145" s="1">
        <v>0.14005154560129141</v>
      </c>
      <c r="L145" s="1">
        <v>7.468462814339219E-2</v>
      </c>
      <c r="M145" s="1">
        <v>6.4071412618914109E-2</v>
      </c>
      <c r="N145" s="1">
        <v>5.3519952458140951E-2</v>
      </c>
      <c r="O145" s="1">
        <v>9.7040293237829076E-2</v>
      </c>
      <c r="P145" s="1">
        <v>0.10802121284031885</v>
      </c>
      <c r="Q145" s="1">
        <v>0.11435299555031102</v>
      </c>
      <c r="R145" s="1">
        <v>9.5876000648916951E-2</v>
      </c>
      <c r="S145" s="1">
        <v>8.8517422894311637E-2</v>
      </c>
      <c r="T145" s="1">
        <v>8.1604785256682424E-2</v>
      </c>
      <c r="U145" s="1">
        <v>9.4973682654670946E-2</v>
      </c>
      <c r="V145" s="1">
        <v>9.0739908330024724E-2</v>
      </c>
      <c r="W145" s="1">
        <v>0.11090636009202792</v>
      </c>
      <c r="X145" s="1">
        <v>0.13091072859858213</v>
      </c>
      <c r="Y145" s="1">
        <v>0.23193904797744788</v>
      </c>
      <c r="Z145" s="1">
        <v>0.19806202775276596</v>
      </c>
      <c r="AA145" s="1">
        <v>0.19044330613133692</v>
      </c>
      <c r="AB145" s="1">
        <v>4.8830912987515761E-2</v>
      </c>
      <c r="AC145" s="1">
        <v>7.523011340795098E-2</v>
      </c>
      <c r="AD145" s="1">
        <v>0.10896467613858918</v>
      </c>
      <c r="AE145" s="1">
        <v>0.10050397593112192</v>
      </c>
      <c r="AF145" s="1">
        <v>0.12771324784022894</v>
      </c>
      <c r="AG145" s="1">
        <v>0.13941186640503914</v>
      </c>
      <c r="AH145" s="1">
        <v>0.1364006759582663</v>
      </c>
      <c r="AI145" s="1">
        <v>8.7881816759722745E-2</v>
      </c>
      <c r="AJ145" s="1">
        <v>0.12825367290281012</v>
      </c>
      <c r="AK145" s="1">
        <v>9.3056846198226642E-2</v>
      </c>
      <c r="AL145" s="1">
        <v>0.11003110841046913</v>
      </c>
      <c r="AM145" s="1">
        <v>0.1863992722758146</v>
      </c>
      <c r="AN145" s="1">
        <v>0.20633553585608805</v>
      </c>
      <c r="AO145" s="1">
        <v>0.17852794874256436</v>
      </c>
      <c r="AP145" s="1">
        <v>0.16950523526458353</v>
      </c>
      <c r="AQ145" s="1">
        <v>0.15974546026016859</v>
      </c>
      <c r="AR145" s="1">
        <v>0.15862628596973918</v>
      </c>
      <c r="AS145" s="1">
        <v>0.12641289137442646</v>
      </c>
      <c r="AT145" s="1">
        <v>0.10926415518776696</v>
      </c>
      <c r="AU145" s="1">
        <v>7.0614152254342102E-2</v>
      </c>
      <c r="AV145" s="1">
        <v>0.27200000000000002</v>
      </c>
      <c r="AW145" s="1">
        <v>0.14499999999999999</v>
      </c>
      <c r="AX145" s="1">
        <v>0.13700000000000001</v>
      </c>
      <c r="AY145" s="1">
        <v>0.13100000000000001</v>
      </c>
      <c r="AZ145" s="1">
        <v>0.125</v>
      </c>
      <c r="BA145" s="1">
        <v>9.7000000000000003E-2</v>
      </c>
    </row>
    <row r="146" spans="1:56" x14ac:dyDescent="0.25">
      <c r="A146" t="s">
        <v>89</v>
      </c>
      <c r="B146" t="s">
        <v>1</v>
      </c>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f>'3. MAC DSF calcs'!D120</f>
        <v>3.2258064516129031E-2</v>
      </c>
      <c r="AV146" s="1">
        <f>'3. MAC DSF calcs'!E120</f>
        <v>7.9365079365079361E-2</v>
      </c>
      <c r="AW146" s="1">
        <f>'3. MAC DSF calcs'!F120</f>
        <v>0.125</v>
      </c>
      <c r="AX146" s="1">
        <f>'3. MAC DSF calcs'!G120</f>
        <v>0.11023622047244094</v>
      </c>
      <c r="AY146" s="1">
        <f>'3. MAC DSF calcs'!H120</f>
        <v>0.11811023622047245</v>
      </c>
      <c r="AZ146" s="1">
        <f>'3. MAC DSF calcs'!I120</f>
        <v>0.10236220472440946</v>
      </c>
      <c r="BA146" s="1">
        <f>'3. MAC DSF calcs'!J120</f>
        <v>7.874015748031496E-2</v>
      </c>
      <c r="BB146" s="4">
        <v>46235</v>
      </c>
      <c r="BC146" t="s">
        <v>788</v>
      </c>
      <c r="BD146" t="s">
        <v>6</v>
      </c>
    </row>
    <row r="147" spans="1:56" x14ac:dyDescent="0.25">
      <c r="B147" t="s">
        <v>2</v>
      </c>
      <c r="C147" s="1">
        <v>6.8233998445193053E-2</v>
      </c>
      <c r="D147" s="1">
        <v>7.912821729332227E-2</v>
      </c>
      <c r="E147" s="1">
        <v>0.13661904204239372</v>
      </c>
      <c r="F147" s="1">
        <v>0.18174566019855593</v>
      </c>
      <c r="G147" s="1">
        <v>0.23154270256576112</v>
      </c>
      <c r="H147" s="1">
        <v>0.2991990478495114</v>
      </c>
      <c r="I147" s="1">
        <v>0.64849760293869263</v>
      </c>
      <c r="J147" s="1">
        <v>0.50989799124981761</v>
      </c>
      <c r="K147" s="1">
        <v>0.48490943428494482</v>
      </c>
      <c r="L147" s="1">
        <v>0.33800912802242722</v>
      </c>
      <c r="M147" s="1">
        <v>0.28660346595885866</v>
      </c>
      <c r="N147" s="1">
        <v>0.32530773839110527</v>
      </c>
      <c r="O147" s="1">
        <v>0.49668109834286844</v>
      </c>
      <c r="P147" s="1">
        <v>0.26155533408782256</v>
      </c>
      <c r="Q147" s="1">
        <v>0.22129861913154941</v>
      </c>
      <c r="R147" s="1">
        <v>0.2386335788812145</v>
      </c>
      <c r="S147" s="1">
        <v>0.21724884727681101</v>
      </c>
      <c r="T147" s="1">
        <v>0.17165073647678647</v>
      </c>
      <c r="U147" s="1">
        <v>0.14679570782736348</v>
      </c>
      <c r="V147" s="1">
        <v>0.15150273824359214</v>
      </c>
      <c r="W147" s="1">
        <v>0.14487955430863056</v>
      </c>
      <c r="X147" s="1">
        <v>0.15005480272882515</v>
      </c>
      <c r="Y147" s="1">
        <v>0.13792646404722486</v>
      </c>
      <c r="Z147" s="1">
        <v>0.14964422385146003</v>
      </c>
      <c r="AA147" s="1">
        <v>0.16594681140668202</v>
      </c>
      <c r="AB147" s="1">
        <v>0.12391195940607092</v>
      </c>
      <c r="AC147" s="1">
        <v>0.12316521014497296</v>
      </c>
      <c r="AD147" s="1">
        <v>0.13946739823666485</v>
      </c>
      <c r="AE147" s="1">
        <v>0.10996212364344633</v>
      </c>
      <c r="AF147" s="1">
        <v>0.12654747726464646</v>
      </c>
      <c r="AG147" s="1">
        <v>0.11816922934612749</v>
      </c>
      <c r="AH147" s="1">
        <v>0.16032241821995535</v>
      </c>
      <c r="AI147" s="1">
        <v>9.360506169424837E-2</v>
      </c>
      <c r="AJ147" s="1">
        <v>0.13903739923565375</v>
      </c>
      <c r="AK147" s="1">
        <v>8.7577101571349805E-2</v>
      </c>
      <c r="AL147" s="1">
        <v>9.2375782912101662E-2</v>
      </c>
      <c r="AM147" s="1">
        <v>9.325932794080348E-2</v>
      </c>
      <c r="AN147" s="1">
        <v>0.10212681097407865</v>
      </c>
      <c r="AO147" s="1">
        <v>7.3522130242362552E-2</v>
      </c>
      <c r="AP147" s="1">
        <v>9.3144058761066573E-2</v>
      </c>
      <c r="AQ147" s="1">
        <v>0.12423400575177425</v>
      </c>
      <c r="AR147" s="1">
        <v>8.0711068867804159E-2</v>
      </c>
      <c r="AS147" s="1">
        <v>0.13103361259042937</v>
      </c>
      <c r="AT147" s="1">
        <v>7.5900959268697332E-2</v>
      </c>
      <c r="AU147" s="1">
        <v>8.3178862558600339E-2</v>
      </c>
      <c r="AV147" s="1">
        <v>7.6911051843384037E-2</v>
      </c>
      <c r="AW147" s="1"/>
      <c r="AX147" s="1"/>
      <c r="AY147" s="1"/>
      <c r="AZ147" s="1"/>
      <c r="BA147" s="1"/>
    </row>
    <row r="148" spans="1:56" x14ac:dyDescent="0.25">
      <c r="B148" t="s">
        <v>3</v>
      </c>
      <c r="C148" s="1">
        <v>6.8233998445193053E-2</v>
      </c>
      <c r="D148" s="1">
        <v>7.912821729332227E-2</v>
      </c>
      <c r="E148" s="1">
        <v>0.13661904204239372</v>
      </c>
      <c r="F148" s="1">
        <v>0.18174566019855593</v>
      </c>
      <c r="G148" s="1">
        <v>0.23154270256576112</v>
      </c>
      <c r="H148" s="1">
        <v>0.2991990478495114</v>
      </c>
      <c r="I148" s="1">
        <v>0.64849760293869263</v>
      </c>
      <c r="J148" s="1">
        <v>0.50989799124981761</v>
      </c>
      <c r="K148" s="1">
        <v>0.48490943428494482</v>
      </c>
      <c r="L148" s="1">
        <v>0.33800912802242722</v>
      </c>
      <c r="M148" s="1">
        <v>0.28660346595885866</v>
      </c>
      <c r="N148" s="1">
        <v>0.32530773839110527</v>
      </c>
      <c r="O148" s="1">
        <v>0.49668109834286844</v>
      </c>
      <c r="P148" s="1">
        <v>0.26155533408782256</v>
      </c>
      <c r="Q148" s="1">
        <v>0.22129861913154941</v>
      </c>
      <c r="R148" s="1">
        <v>0.2386335788812145</v>
      </c>
      <c r="S148" s="1">
        <v>0.21724884727681101</v>
      </c>
      <c r="T148" s="1">
        <v>0.17165073647678647</v>
      </c>
      <c r="U148" s="1">
        <v>0.14679570782736348</v>
      </c>
      <c r="V148" s="1">
        <v>0.15150273824359214</v>
      </c>
      <c r="W148" s="1">
        <v>0.14487955430863056</v>
      </c>
      <c r="X148" s="1">
        <v>0.15005480272882515</v>
      </c>
      <c r="Y148" s="1">
        <v>0.13792646404722486</v>
      </c>
      <c r="Z148" s="1">
        <v>0.14964422385146003</v>
      </c>
      <c r="AA148" s="1">
        <v>0.16594681140668202</v>
      </c>
      <c r="AB148" s="1">
        <v>0.12391195940607092</v>
      </c>
      <c r="AC148" s="1">
        <v>0.12316521014497296</v>
      </c>
      <c r="AD148" s="1">
        <v>0.13946739823666485</v>
      </c>
      <c r="AE148" s="1">
        <v>0.10996212364344633</v>
      </c>
      <c r="AF148" s="1">
        <v>0.12654747726464646</v>
      </c>
      <c r="AG148" s="1">
        <v>0.11816922934612749</v>
      </c>
      <c r="AH148" s="1">
        <v>0.16032241821995535</v>
      </c>
      <c r="AI148" s="1">
        <v>9.360506169424837E-2</v>
      </c>
      <c r="AJ148" s="1">
        <v>0.13903739923565375</v>
      </c>
      <c r="AK148" s="1">
        <v>8.7577101571349805E-2</v>
      </c>
      <c r="AL148" s="1">
        <v>9.2375782912101662E-2</v>
      </c>
      <c r="AM148" s="1">
        <v>9.325932794080348E-2</v>
      </c>
      <c r="AN148" s="1">
        <v>0.10212681097407865</v>
      </c>
      <c r="AO148" s="1">
        <v>7.3522130242362552E-2</v>
      </c>
      <c r="AP148" s="1">
        <v>9.3144058761066573E-2</v>
      </c>
      <c r="AQ148" s="1">
        <v>0.12423400575177425</v>
      </c>
      <c r="AR148" s="1">
        <v>8.0711068867804159E-2</v>
      </c>
      <c r="AS148" s="1">
        <v>0.13103361259042937</v>
      </c>
      <c r="AT148" s="1">
        <v>7.5900959268697332E-2</v>
      </c>
      <c r="AU148" s="1">
        <v>8.3178862558600339E-2</v>
      </c>
      <c r="AV148" s="1">
        <v>7.9365079365079361E-2</v>
      </c>
      <c r="AW148" s="1">
        <v>0.125</v>
      </c>
      <c r="AX148" s="1">
        <v>0.11023622047244094</v>
      </c>
      <c r="AY148" s="1">
        <v>0.11811023622047245</v>
      </c>
      <c r="AZ148" s="1">
        <v>0.10236220472440946</v>
      </c>
      <c r="BA148" s="1">
        <v>7.874015748031496E-2</v>
      </c>
    </row>
    <row r="149" spans="1:56" x14ac:dyDescent="0.25">
      <c r="A149" t="s">
        <v>90</v>
      </c>
      <c r="B149" t="s">
        <v>1</v>
      </c>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v>8.5000000000000006E-2</v>
      </c>
      <c r="AV149" s="1">
        <v>0.108</v>
      </c>
      <c r="AW149" s="1">
        <v>0.128</v>
      </c>
      <c r="AX149" s="1">
        <v>0.12</v>
      </c>
      <c r="AY149" s="1">
        <v>0.127</v>
      </c>
      <c r="AZ149" s="1">
        <v>0.11899999999999999</v>
      </c>
      <c r="BA149" s="1">
        <v>0.11</v>
      </c>
      <c r="BC149" t="s">
        <v>91</v>
      </c>
      <c r="BD149" t="s">
        <v>6</v>
      </c>
    </row>
    <row r="150" spans="1:56" x14ac:dyDescent="0.25">
      <c r="B150" t="s">
        <v>2</v>
      </c>
      <c r="C150" s="1">
        <v>0.32019837435897441</v>
      </c>
      <c r="D150" s="1">
        <v>0.29654268471553641</v>
      </c>
      <c r="E150" s="1">
        <v>0.26858589985175424</v>
      </c>
      <c r="F150" s="1">
        <v>0.22045743297858014</v>
      </c>
      <c r="G150" s="1">
        <v>0.34724939803642851</v>
      </c>
      <c r="H150" s="1">
        <v>0.20664757784067933</v>
      </c>
      <c r="I150" s="1">
        <v>0.19189168281811647</v>
      </c>
      <c r="J150" s="1">
        <v>0.42859334804983756</v>
      </c>
      <c r="K150" s="1">
        <v>0.28747347672827617</v>
      </c>
      <c r="L150" s="1">
        <v>0.26201741975813786</v>
      </c>
      <c r="M150" s="1">
        <v>0.29914596150319356</v>
      </c>
      <c r="N150" s="1">
        <v>0.24009347645091048</v>
      </c>
      <c r="O150" s="1">
        <v>0.14072651229001079</v>
      </c>
      <c r="P150" s="1">
        <v>0.16698114358081709</v>
      </c>
      <c r="Q150" s="1">
        <v>0.21168751823902715</v>
      </c>
      <c r="R150" s="1">
        <v>0.28807314713266824</v>
      </c>
      <c r="S150" s="1">
        <v>0.21777594251526089</v>
      </c>
      <c r="T150" s="1">
        <v>0.22599502251544543</v>
      </c>
      <c r="U150" s="1">
        <v>0.23561267513798906</v>
      </c>
      <c r="V150" s="1">
        <v>0.25678224979077197</v>
      </c>
      <c r="W150" s="1">
        <v>0.38121000940691041</v>
      </c>
      <c r="X150" s="1">
        <v>0.24502369899956331</v>
      </c>
      <c r="Y150" s="1">
        <v>0.22761796254369318</v>
      </c>
      <c r="Z150" s="1">
        <v>0.22379286258023437</v>
      </c>
      <c r="AA150" s="1">
        <v>0.38099527963757263</v>
      </c>
      <c r="AB150" s="1">
        <v>0.37476855837073281</v>
      </c>
      <c r="AC150" s="1">
        <v>0.3536755495103161</v>
      </c>
      <c r="AD150" s="1">
        <v>0.253147830381586</v>
      </c>
      <c r="AE150" s="1">
        <v>0.17347324981181728</v>
      </c>
      <c r="AF150" s="1">
        <v>0.15583926233118572</v>
      </c>
      <c r="AG150" s="1">
        <v>0.10720413961681528</v>
      </c>
      <c r="AH150" s="1">
        <v>0.17395298679002941</v>
      </c>
      <c r="AI150" s="1">
        <v>3.9774829134310311E-2</v>
      </c>
      <c r="AJ150" s="1">
        <v>3.0949307537281791E-2</v>
      </c>
      <c r="AK150" s="1">
        <v>3.4401528521792998E-2</v>
      </c>
      <c r="AL150" s="1">
        <v>5.7062767908852945E-2</v>
      </c>
      <c r="AM150" s="1">
        <v>4.1211142327365405E-2</v>
      </c>
      <c r="AN150" s="1">
        <v>5.031724590687503E-2</v>
      </c>
      <c r="AO150" s="1">
        <v>6.1998529536721379E-2</v>
      </c>
      <c r="AP150" s="1">
        <v>5.3114782948980616E-2</v>
      </c>
      <c r="AQ150" s="1">
        <v>6.978553670103782E-2</v>
      </c>
      <c r="AR150" s="1">
        <v>7.0100143114128294E-2</v>
      </c>
      <c r="AS150" s="1">
        <v>7.3658221777146801E-2</v>
      </c>
      <c r="AT150" s="1">
        <v>8.6016385422005751E-2</v>
      </c>
      <c r="AU150" s="1">
        <v>0.10572889060906382</v>
      </c>
      <c r="AV150" s="1">
        <v>0.14417394610027381</v>
      </c>
      <c r="AW150" s="1"/>
      <c r="AX150" s="1"/>
      <c r="AY150" s="1"/>
      <c r="AZ150" s="1"/>
      <c r="BA150" s="1"/>
    </row>
    <row r="151" spans="1:56" x14ac:dyDescent="0.25">
      <c r="B151" t="s">
        <v>3</v>
      </c>
      <c r="C151" s="1">
        <v>0.32019837435897441</v>
      </c>
      <c r="D151" s="1">
        <v>0.29654268471553641</v>
      </c>
      <c r="E151" s="1">
        <v>0.26858589985175424</v>
      </c>
      <c r="F151" s="1">
        <v>0.22045743297858014</v>
      </c>
      <c r="G151" s="1">
        <v>0.34724939803642851</v>
      </c>
      <c r="H151" s="1">
        <v>0.20664757784067933</v>
      </c>
      <c r="I151" s="1">
        <v>0.19189168281811647</v>
      </c>
      <c r="J151" s="1">
        <v>0.42859334804983756</v>
      </c>
      <c r="K151" s="1">
        <v>0.28747347672827617</v>
      </c>
      <c r="L151" s="1">
        <v>0.26201741975813786</v>
      </c>
      <c r="M151" s="1">
        <v>0.29914596150319356</v>
      </c>
      <c r="N151" s="1">
        <v>0.24009347645091048</v>
      </c>
      <c r="O151" s="1">
        <v>0.14072651229001079</v>
      </c>
      <c r="P151" s="1">
        <v>0.16698114358081709</v>
      </c>
      <c r="Q151" s="1">
        <v>0.21168751823902715</v>
      </c>
      <c r="R151" s="1">
        <v>0.28807314713266824</v>
      </c>
      <c r="S151" s="1">
        <v>0.21777594251526089</v>
      </c>
      <c r="T151" s="1">
        <v>0.22599502251544543</v>
      </c>
      <c r="U151" s="1">
        <v>0.23561267513798906</v>
      </c>
      <c r="V151" s="1">
        <v>0.25678224979077197</v>
      </c>
      <c r="W151" s="1">
        <v>0.38121000940691041</v>
      </c>
      <c r="X151" s="1">
        <v>0.24502369899956331</v>
      </c>
      <c r="Y151" s="1">
        <v>0.22761796254369318</v>
      </c>
      <c r="Z151" s="1">
        <v>0.22379286258023437</v>
      </c>
      <c r="AA151" s="1">
        <v>0.38099527963757263</v>
      </c>
      <c r="AB151" s="1">
        <v>0.37476855837073281</v>
      </c>
      <c r="AC151" s="1">
        <v>0.3536755495103161</v>
      </c>
      <c r="AD151" s="1">
        <v>0.253147830381586</v>
      </c>
      <c r="AE151" s="1">
        <v>0.17347324981181728</v>
      </c>
      <c r="AF151" s="1">
        <v>0.15583926233118572</v>
      </c>
      <c r="AG151" s="1">
        <v>0.10720413961681528</v>
      </c>
      <c r="AH151" s="1">
        <v>0.17395298679002941</v>
      </c>
      <c r="AI151" s="1">
        <v>3.9774829134310311E-2</v>
      </c>
      <c r="AJ151" s="1">
        <v>3.0949307537281791E-2</v>
      </c>
      <c r="AK151" s="1">
        <v>3.4401528521792998E-2</v>
      </c>
      <c r="AL151" s="1">
        <v>5.7062767908852945E-2</v>
      </c>
      <c r="AM151" s="1">
        <v>4.1211142327365405E-2</v>
      </c>
      <c r="AN151" s="1">
        <v>5.031724590687503E-2</v>
      </c>
      <c r="AO151" s="1">
        <v>6.1998529536721379E-2</v>
      </c>
      <c r="AP151" s="1">
        <v>5.3114782948980616E-2</v>
      </c>
      <c r="AQ151" s="1">
        <v>6.978553670103782E-2</v>
      </c>
      <c r="AR151" s="1">
        <v>7.0100143114128294E-2</v>
      </c>
      <c r="AS151" s="1">
        <v>7.3658221777146801E-2</v>
      </c>
      <c r="AT151" s="1">
        <v>8.6016385422005751E-2</v>
      </c>
      <c r="AU151" s="1">
        <v>0.10572889060906382</v>
      </c>
      <c r="AV151" s="1">
        <v>0.108</v>
      </c>
      <c r="AW151" s="1">
        <v>0.128</v>
      </c>
      <c r="AX151" s="1">
        <v>0.12</v>
      </c>
      <c r="AY151" s="1">
        <v>0.127</v>
      </c>
      <c r="AZ151" s="1">
        <v>0.11899999999999999</v>
      </c>
      <c r="BA151" s="1">
        <v>0.11</v>
      </c>
    </row>
    <row r="152" spans="1:56" x14ac:dyDescent="0.25">
      <c r="A152" t="s">
        <v>92</v>
      </c>
      <c r="B152" t="s">
        <v>1</v>
      </c>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v>0.159</v>
      </c>
      <c r="AV152" s="1">
        <v>0.10199999999999999</v>
      </c>
      <c r="AW152" s="1">
        <v>0.105</v>
      </c>
      <c r="AX152" s="1">
        <v>9.6000000000000002E-2</v>
      </c>
      <c r="AY152" s="1">
        <v>9.1999999999999998E-2</v>
      </c>
      <c r="AZ152" s="1">
        <v>9.5000000000000001E-2</v>
      </c>
      <c r="BA152" s="1">
        <v>0.126</v>
      </c>
      <c r="BB152" s="4">
        <v>46174</v>
      </c>
      <c r="BC152" t="s">
        <v>668</v>
      </c>
      <c r="BD152" t="s">
        <v>6</v>
      </c>
    </row>
    <row r="153" spans="1:56" x14ac:dyDescent="0.25">
      <c r="B153" t="s">
        <v>2</v>
      </c>
      <c r="C153" s="1">
        <v>0.12977517458320226</v>
      </c>
      <c r="D153" s="1">
        <v>0.10319908845208846</v>
      </c>
      <c r="E153" s="1">
        <v>0.1009126344202116</v>
      </c>
      <c r="F153" s="1">
        <v>5.5358049760765554E-2</v>
      </c>
      <c r="G153" s="1">
        <v>8.2846495867768585E-2</v>
      </c>
      <c r="H153" s="1">
        <v>0.11257616119962512</v>
      </c>
      <c r="I153" s="1">
        <v>0.12670332566168011</v>
      </c>
      <c r="J153" s="1">
        <v>0.19606674223532078</v>
      </c>
      <c r="K153" s="1">
        <v>0.18488905687894994</v>
      </c>
      <c r="L153" s="1">
        <v>0.19624620773435916</v>
      </c>
      <c r="M153" s="1">
        <v>9.568214499004643E-2</v>
      </c>
      <c r="N153" s="1">
        <v>0.26008866090043969</v>
      </c>
      <c r="O153" s="1">
        <v>7.473403896910083E-2</v>
      </c>
      <c r="P153" s="1">
        <v>4.3046832520445374E-2</v>
      </c>
      <c r="Q153" s="1">
        <v>0.15951472033235845</v>
      </c>
      <c r="R153" s="1">
        <v>0.18353745209392816</v>
      </c>
      <c r="S153" s="1">
        <v>0.12135005859848443</v>
      </c>
      <c r="T153" s="1">
        <v>0.11470107816155069</v>
      </c>
      <c r="U153" s="1">
        <v>0.41129426482379633</v>
      </c>
      <c r="V153" s="1">
        <v>0.17661777267175185</v>
      </c>
      <c r="W153" s="1">
        <v>5.852282198966291E-2</v>
      </c>
      <c r="X153" s="1">
        <v>6.1231396787995024E-2</v>
      </c>
      <c r="Y153" s="1">
        <v>6.9847285182788002E-2</v>
      </c>
      <c r="Z153" s="1">
        <v>0.12168029155069036</v>
      </c>
      <c r="AA153" s="1">
        <v>9.8423367979714738E-2</v>
      </c>
      <c r="AB153" s="1">
        <v>6.3811526905497837E-2</v>
      </c>
      <c r="AC153" s="1">
        <v>9.9887690989981848E-2</v>
      </c>
      <c r="AD153" s="1">
        <v>9.1540660466859797E-2</v>
      </c>
      <c r="AE153" s="1">
        <v>7.4349161793644786E-2</v>
      </c>
      <c r="AF153" s="1">
        <v>0.10171778979596459</v>
      </c>
      <c r="AG153" s="1">
        <v>0.10359315935779653</v>
      </c>
      <c r="AH153" s="1">
        <v>3.0182714240224583E-2</v>
      </c>
      <c r="AI153" s="1">
        <v>4.959105809866108E-2</v>
      </c>
      <c r="AJ153" s="1">
        <v>2.0049986876013122E-2</v>
      </c>
      <c r="AK153" s="1">
        <v>2.5389214213802039E-2</v>
      </c>
      <c r="AL153" s="1">
        <v>3.1535172098254967E-2</v>
      </c>
      <c r="AM153" s="1">
        <v>5.3263975969776965E-2</v>
      </c>
      <c r="AN153" s="1">
        <v>6.7192555689475103E-2</v>
      </c>
      <c r="AO153" s="1">
        <v>8.5885198599826199E-2</v>
      </c>
      <c r="AP153" s="1">
        <v>0.12172620697309951</v>
      </c>
      <c r="AQ153" s="1">
        <v>0.18736495981535911</v>
      </c>
      <c r="AR153" s="1">
        <v>0.1843908166657981</v>
      </c>
      <c r="AS153" s="1">
        <v>0.24520042857526289</v>
      </c>
      <c r="AT153" s="1">
        <v>0.19906974938372823</v>
      </c>
      <c r="AU153" s="1">
        <v>0.13665165447189864</v>
      </c>
      <c r="AV153" s="1">
        <v>0.19288974506446316</v>
      </c>
      <c r="AW153" s="1"/>
      <c r="AX153" s="1"/>
      <c r="AY153" s="1"/>
      <c r="AZ153" s="1"/>
      <c r="BA153" s="1"/>
    </row>
    <row r="154" spans="1:56" x14ac:dyDescent="0.25">
      <c r="B154" t="s">
        <v>3</v>
      </c>
      <c r="C154" s="1">
        <v>0.12977517458320226</v>
      </c>
      <c r="D154" s="1">
        <v>0.10319908845208846</v>
      </c>
      <c r="E154" s="1">
        <v>0.1009126344202116</v>
      </c>
      <c r="F154" s="1">
        <v>5.5358049760765554E-2</v>
      </c>
      <c r="G154" s="1">
        <v>8.2846495867768585E-2</v>
      </c>
      <c r="H154" s="1">
        <v>0.11257616119962512</v>
      </c>
      <c r="I154" s="1">
        <v>0.12670332566168011</v>
      </c>
      <c r="J154" s="1">
        <v>0.19606674223532078</v>
      </c>
      <c r="K154" s="1">
        <v>0.18488905687894994</v>
      </c>
      <c r="L154" s="1">
        <v>0.19624620773435916</v>
      </c>
      <c r="M154" s="1">
        <v>9.568214499004643E-2</v>
      </c>
      <c r="N154" s="1">
        <v>0.26008866090043969</v>
      </c>
      <c r="O154" s="1">
        <v>7.473403896910083E-2</v>
      </c>
      <c r="P154" s="1">
        <v>4.3046832520445374E-2</v>
      </c>
      <c r="Q154" s="1">
        <v>0.15951472033235845</v>
      </c>
      <c r="R154" s="1">
        <v>0.18353745209392816</v>
      </c>
      <c r="S154" s="1">
        <v>0.12135005859848443</v>
      </c>
      <c r="T154" s="1">
        <v>0.11470107816155069</v>
      </c>
      <c r="U154" s="1">
        <v>0.41129426482379633</v>
      </c>
      <c r="V154" s="1">
        <v>0.17661777267175185</v>
      </c>
      <c r="W154" s="1">
        <v>5.852282198966291E-2</v>
      </c>
      <c r="X154" s="1">
        <v>6.1231396787995024E-2</v>
      </c>
      <c r="Y154" s="1">
        <v>6.9847285182788002E-2</v>
      </c>
      <c r="Z154" s="1">
        <v>0.12168029155069036</v>
      </c>
      <c r="AA154" s="1">
        <v>9.8423367979714738E-2</v>
      </c>
      <c r="AB154" s="1">
        <v>6.3811526905497837E-2</v>
      </c>
      <c r="AC154" s="1">
        <v>9.9887690989981848E-2</v>
      </c>
      <c r="AD154" s="1">
        <v>9.1540660466859797E-2</v>
      </c>
      <c r="AE154" s="1">
        <v>7.4349161793644786E-2</v>
      </c>
      <c r="AF154" s="1">
        <v>0.10171778979596459</v>
      </c>
      <c r="AG154" s="1">
        <v>0.10359315935779653</v>
      </c>
      <c r="AH154" s="1">
        <v>3.0182714240224583E-2</v>
      </c>
      <c r="AI154" s="1">
        <v>4.959105809866108E-2</v>
      </c>
      <c r="AJ154" s="1">
        <v>2.0049986876013122E-2</v>
      </c>
      <c r="AK154" s="1">
        <v>2.5389214213802039E-2</v>
      </c>
      <c r="AL154" s="1">
        <v>3.1535172098254967E-2</v>
      </c>
      <c r="AM154" s="1">
        <v>5.3263975969776965E-2</v>
      </c>
      <c r="AN154" s="1">
        <v>6.7192555689475103E-2</v>
      </c>
      <c r="AO154" s="1">
        <v>8.5885198599826199E-2</v>
      </c>
      <c r="AP154" s="1">
        <v>0.12172620697309951</v>
      </c>
      <c r="AQ154" s="1">
        <v>0.18736495981535911</v>
      </c>
      <c r="AR154" s="1">
        <v>0.1843908166657981</v>
      </c>
      <c r="AS154" s="1">
        <v>0.24520042857526289</v>
      </c>
      <c r="AT154" s="1">
        <v>0.19906974938372823</v>
      </c>
      <c r="AU154" s="1">
        <v>0.13665165447189864</v>
      </c>
      <c r="AV154" s="1">
        <v>0.10199999999999999</v>
      </c>
      <c r="AW154" s="1">
        <v>0.105</v>
      </c>
      <c r="AX154" s="1">
        <v>9.6000000000000002E-2</v>
      </c>
      <c r="AY154" s="1">
        <v>9.1999999999999998E-2</v>
      </c>
      <c r="AZ154" s="1">
        <v>9.5000000000000001E-2</v>
      </c>
      <c r="BA154" s="1">
        <v>0.126</v>
      </c>
    </row>
    <row r="155" spans="1:56" x14ac:dyDescent="0.25">
      <c r="A155" t="s">
        <v>93</v>
      </c>
      <c r="B155" t="s">
        <v>1</v>
      </c>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v>8.9999999999999993E-3</v>
      </c>
      <c r="AV155" s="1">
        <v>1.2999999999999999E-2</v>
      </c>
      <c r="AW155" s="1">
        <v>1.6E-2</v>
      </c>
      <c r="AX155" s="1">
        <v>7.0000000000000001E-3</v>
      </c>
      <c r="AY155" s="1">
        <v>7.0000000000000001E-3</v>
      </c>
      <c r="AZ155" s="1">
        <v>7.0000000000000001E-3</v>
      </c>
      <c r="BA155" s="1">
        <v>0.01</v>
      </c>
      <c r="BC155" t="s">
        <v>94</v>
      </c>
      <c r="BD155" t="s">
        <v>6</v>
      </c>
    </row>
    <row r="156" spans="1:56" x14ac:dyDescent="0.25">
      <c r="B156" t="s">
        <v>2</v>
      </c>
      <c r="C156" s="1">
        <v>0.62416251781472687</v>
      </c>
      <c r="D156" s="1">
        <v>0.66980414191419146</v>
      </c>
      <c r="E156" s="1">
        <v>0.44868559248554923</v>
      </c>
      <c r="F156" s="1">
        <v>0.43569894341710136</v>
      </c>
      <c r="G156" s="1">
        <v>0.39003627760788312</v>
      </c>
      <c r="H156" s="1">
        <v>0.26962804160688669</v>
      </c>
      <c r="I156" s="1">
        <v>0.21336194268412897</v>
      </c>
      <c r="J156" s="1">
        <v>0.20858046474358977</v>
      </c>
      <c r="K156" s="1">
        <v>0.15404009192163179</v>
      </c>
      <c r="L156" s="1">
        <v>0.31620169270833337</v>
      </c>
      <c r="M156" s="1">
        <v>2.3380528556366587</v>
      </c>
      <c r="N156" s="1">
        <v>0.75893305406212663</v>
      </c>
      <c r="O156" s="1">
        <v>0.62038362629944643</v>
      </c>
      <c r="P156" s="1">
        <v>0.51018492743990262</v>
      </c>
      <c r="Q156" s="1">
        <v>0.45716680650037794</v>
      </c>
      <c r="R156" s="1">
        <v>0.45209638638638644</v>
      </c>
      <c r="S156" s="1">
        <v>0.38376997993311035</v>
      </c>
      <c r="T156" s="1">
        <v>0.42405193818395115</v>
      </c>
      <c r="U156" s="1">
        <v>0.52027639416946225</v>
      </c>
      <c r="V156" s="1">
        <v>0.30173043512335812</v>
      </c>
      <c r="W156" s="1">
        <v>0.21538967314228871</v>
      </c>
      <c r="X156" s="1">
        <v>0.14169072115948647</v>
      </c>
      <c r="Y156" s="1">
        <v>0.1948927208048733</v>
      </c>
      <c r="Z156" s="1">
        <v>0.19152002790840233</v>
      </c>
      <c r="AA156" s="1">
        <v>0.13660157395643396</v>
      </c>
      <c r="AB156" s="1">
        <v>9.0188900649248935E-2</v>
      </c>
      <c r="AC156" s="1">
        <v>6.998987812591205E-2</v>
      </c>
      <c r="AD156" s="1">
        <v>5.2940919922236061E-2</v>
      </c>
      <c r="AE156" s="1">
        <v>5.0450591047448777E-2</v>
      </c>
      <c r="AF156" s="1">
        <v>3.2264716132207612E-2</v>
      </c>
      <c r="AG156" s="1">
        <v>4.5515176785510349E-2</v>
      </c>
      <c r="AH156" s="1">
        <v>5.7042782952255892E-2</v>
      </c>
      <c r="AI156" s="1">
        <v>0.18932628160121012</v>
      </c>
      <c r="AJ156" s="1">
        <v>5.8097294146696045E-2</v>
      </c>
      <c r="AK156" s="1">
        <v>6.4029004057245459E-2</v>
      </c>
      <c r="AL156" s="1">
        <v>6.0929216326356159E-2</v>
      </c>
      <c r="AM156" s="1">
        <v>5.4487066753266353E-2</v>
      </c>
      <c r="AN156" s="1">
        <v>5.2543690907762723E-2</v>
      </c>
      <c r="AO156" s="1">
        <v>6.4337494842225049E-2</v>
      </c>
      <c r="AP156" s="1">
        <v>5.90513520354604E-2</v>
      </c>
      <c r="AQ156" s="1">
        <v>6.1696027473033904E-2</v>
      </c>
      <c r="AR156" s="1">
        <v>5.551486175386789E-2</v>
      </c>
      <c r="AS156" s="1">
        <v>3.9552558955705745E-2</v>
      </c>
      <c r="AT156" s="1">
        <v>3.6954351886530443E-2</v>
      </c>
      <c r="AU156" s="1">
        <v>3.4588218634033586E-2</v>
      </c>
      <c r="AV156" s="1">
        <v>3.873620497340912E-2</v>
      </c>
      <c r="AW156" s="1"/>
      <c r="AX156" s="1"/>
      <c r="AY156" s="1"/>
      <c r="AZ156" s="1"/>
      <c r="BA156" s="1"/>
    </row>
    <row r="157" spans="1:56" x14ac:dyDescent="0.25">
      <c r="B157" t="s">
        <v>3</v>
      </c>
      <c r="C157" s="1">
        <v>0.62416251781472687</v>
      </c>
      <c r="D157" s="1">
        <v>0.66980414191419146</v>
      </c>
      <c r="E157" s="1">
        <v>0.44868559248554923</v>
      </c>
      <c r="F157" s="1">
        <v>0.43569894341710136</v>
      </c>
      <c r="G157" s="1">
        <v>0.39003627760788312</v>
      </c>
      <c r="H157" s="1">
        <v>0.26962804160688669</v>
      </c>
      <c r="I157" s="1">
        <v>0.21336194268412897</v>
      </c>
      <c r="J157" s="1">
        <v>0.20858046474358977</v>
      </c>
      <c r="K157" s="1">
        <v>0.15404009192163179</v>
      </c>
      <c r="L157" s="1">
        <v>0.31620169270833337</v>
      </c>
      <c r="M157" s="1">
        <v>2.3380528556366587</v>
      </c>
      <c r="N157" s="1">
        <v>0.75893305406212663</v>
      </c>
      <c r="O157" s="1">
        <v>0.62038362629944643</v>
      </c>
      <c r="P157" s="1">
        <v>0.51018492743990262</v>
      </c>
      <c r="Q157" s="1">
        <v>0.45716680650037794</v>
      </c>
      <c r="R157" s="1">
        <v>0.45209638638638644</v>
      </c>
      <c r="S157" s="1">
        <v>0.38376997993311035</v>
      </c>
      <c r="T157" s="1">
        <v>0.42405193818395115</v>
      </c>
      <c r="U157" s="1">
        <v>0.52027639416946225</v>
      </c>
      <c r="V157" s="1">
        <v>0.30173043512335812</v>
      </c>
      <c r="W157" s="1">
        <v>0.21538967314228871</v>
      </c>
      <c r="X157" s="1">
        <v>0.14169072115948647</v>
      </c>
      <c r="Y157" s="1">
        <v>0.1948927208048733</v>
      </c>
      <c r="Z157" s="1">
        <v>0.19152002790840233</v>
      </c>
      <c r="AA157" s="1">
        <v>0.13660157395643396</v>
      </c>
      <c r="AB157" s="1">
        <v>9.0188900649248935E-2</v>
      </c>
      <c r="AC157" s="1">
        <v>6.998987812591205E-2</v>
      </c>
      <c r="AD157" s="1">
        <v>5.2940919922236061E-2</v>
      </c>
      <c r="AE157" s="1">
        <v>5.0450591047448777E-2</v>
      </c>
      <c r="AF157" s="1">
        <v>3.2264716132207612E-2</v>
      </c>
      <c r="AG157" s="1">
        <v>4.5515176785510349E-2</v>
      </c>
      <c r="AH157" s="1">
        <v>5.7042782952255892E-2</v>
      </c>
      <c r="AI157" s="1">
        <v>0.18932628160121012</v>
      </c>
      <c r="AJ157" s="1">
        <v>5.8097294146696045E-2</v>
      </c>
      <c r="AK157" s="1">
        <v>6.4029004057245459E-2</v>
      </c>
      <c r="AL157" s="1">
        <v>6.0929216326356159E-2</v>
      </c>
      <c r="AM157" s="1">
        <v>5.4487066753266353E-2</v>
      </c>
      <c r="AN157" s="1">
        <v>5.2543690907762723E-2</v>
      </c>
      <c r="AO157" s="1">
        <v>6.4337494842225049E-2</v>
      </c>
      <c r="AP157" s="1">
        <v>5.90513520354604E-2</v>
      </c>
      <c r="AQ157" s="1">
        <v>6.1696027473033904E-2</v>
      </c>
      <c r="AR157" s="1">
        <v>5.551486175386789E-2</v>
      </c>
      <c r="AS157" s="1">
        <v>3.9552558955705745E-2</v>
      </c>
      <c r="AT157" s="1">
        <v>3.6954351886530443E-2</v>
      </c>
      <c r="AU157" s="1">
        <v>3.4588218634033586E-2</v>
      </c>
      <c r="AV157" s="1">
        <v>1.2999999999999999E-2</v>
      </c>
      <c r="AW157" s="1">
        <v>1.6E-2</v>
      </c>
      <c r="AX157" s="1">
        <v>7.0000000000000001E-3</v>
      </c>
      <c r="AY157" s="1">
        <v>7.0000000000000001E-3</v>
      </c>
      <c r="AZ157" s="1">
        <v>7.0000000000000001E-3</v>
      </c>
      <c r="BA157" s="1">
        <v>0.01</v>
      </c>
    </row>
    <row r="158" spans="1:56" x14ac:dyDescent="0.25">
      <c r="A158" t="s">
        <v>95</v>
      </c>
      <c r="B158" t="s">
        <v>1</v>
      </c>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v>8.7999999999999995E-2</v>
      </c>
      <c r="AV158" s="1">
        <v>2.4E-2</v>
      </c>
      <c r="AW158" s="1">
        <v>3.5000000000000003E-2</v>
      </c>
      <c r="AX158" s="1">
        <v>2.7E-2</v>
      </c>
      <c r="AY158" s="1">
        <v>2.9000000000000001E-2</v>
      </c>
      <c r="AZ158" s="1">
        <v>3.5000000000000003E-2</v>
      </c>
      <c r="BA158" s="1">
        <v>3.5999999999999997E-2</v>
      </c>
      <c r="BC158" t="s">
        <v>96</v>
      </c>
      <c r="BD158" t="s">
        <v>6</v>
      </c>
    </row>
    <row r="159" spans="1:56" x14ac:dyDescent="0.25">
      <c r="B159" t="s">
        <v>2</v>
      </c>
      <c r="C159" s="1">
        <v>0.1802739082832833</v>
      </c>
      <c r="D159" s="1">
        <v>0.18558850898135515</v>
      </c>
      <c r="E159" s="1">
        <v>0.12629468360655738</v>
      </c>
      <c r="F159" s="1">
        <v>0.11432606528159692</v>
      </c>
      <c r="G159" s="1">
        <v>0.13099892427166621</v>
      </c>
      <c r="H159" s="1">
        <v>0.17093454361138699</v>
      </c>
      <c r="I159" s="1">
        <v>0.17922302458100564</v>
      </c>
      <c r="J159" s="1">
        <v>0.46147174603174601</v>
      </c>
      <c r="K159" s="1">
        <v>0.66566111724137933</v>
      </c>
      <c r="L159" s="1">
        <v>0.65261895273631843</v>
      </c>
      <c r="M159" s="1">
        <v>0.3131937885892927</v>
      </c>
      <c r="N159" s="1">
        <v>0.25874833224400867</v>
      </c>
      <c r="O159" s="1">
        <v>6.4902545388525787E-2</v>
      </c>
      <c r="P159" s="1">
        <v>4.7202716049382719E-2</v>
      </c>
      <c r="Q159" s="1">
        <v>1.701974459724951E-2</v>
      </c>
      <c r="R159" s="1">
        <v>0.35645778752235524</v>
      </c>
      <c r="S159" s="1">
        <v>9.6285318666666675E-2</v>
      </c>
      <c r="T159" s="1">
        <v>0.1056241078221782</v>
      </c>
      <c r="U159" s="1">
        <v>0.10893592794619132</v>
      </c>
      <c r="V159" s="1">
        <v>0.12817176887951895</v>
      </c>
      <c r="W159" s="1">
        <v>0.12545346762399814</v>
      </c>
      <c r="X159" s="1">
        <v>8.5198812931043824E-2</v>
      </c>
      <c r="Y159" s="1">
        <v>9.0487906590528688E-2</v>
      </c>
      <c r="Z159" s="1">
        <v>0.19331726955024353</v>
      </c>
      <c r="AA159" s="1">
        <v>0.26893979391849604</v>
      </c>
      <c r="AB159" s="1">
        <v>9.9405378180771109E-2</v>
      </c>
      <c r="AC159" s="1">
        <v>8.7076090011340562E-2</v>
      </c>
      <c r="AD159" s="1">
        <v>8.7753047576173387E-2</v>
      </c>
      <c r="AE159" s="1">
        <v>5.8785227446822477E-2</v>
      </c>
      <c r="AF159" s="1">
        <v>4.0607821554610408E-2</v>
      </c>
      <c r="AG159" s="1">
        <v>9.9412731136974242E-2</v>
      </c>
      <c r="AH159" s="1">
        <v>3.159931495034025E-3</v>
      </c>
      <c r="AI159" s="1">
        <v>2.8171764967142928E-3</v>
      </c>
      <c r="AJ159" s="1">
        <v>7.2846127125176068E-3</v>
      </c>
      <c r="AK159" s="1">
        <v>1.4445379332300964E-2</v>
      </c>
      <c r="AL159" s="1">
        <v>2.0913959419511564E-2</v>
      </c>
      <c r="AM159" s="1">
        <v>5.9859152511192337E-2</v>
      </c>
      <c r="AN159" s="1">
        <v>1.0938966574307684E-2</v>
      </c>
      <c r="AO159" s="1">
        <v>1.0847673536104436E-2</v>
      </c>
      <c r="AP159" s="1">
        <v>1.8979510007914219E-2</v>
      </c>
      <c r="AQ159" s="1">
        <v>2.2247936384730316E-2</v>
      </c>
      <c r="AR159" s="1">
        <v>1.5259812992392553E-2</v>
      </c>
      <c r="AS159" s="1">
        <v>2.5012155440354216E-2</v>
      </c>
      <c r="AT159" s="1">
        <v>4.5866237125275822E-2</v>
      </c>
      <c r="AU159" s="1">
        <v>0.17322492884960752</v>
      </c>
      <c r="AV159" s="1">
        <v>1.8389695645463333E-2</v>
      </c>
      <c r="AW159" s="1"/>
      <c r="AX159" s="1"/>
      <c r="AY159" s="1"/>
      <c r="AZ159" s="1"/>
      <c r="BA159" s="1"/>
    </row>
    <row r="160" spans="1:56" x14ac:dyDescent="0.25">
      <c r="B160" t="s">
        <v>3</v>
      </c>
      <c r="C160" s="1">
        <v>0.1802739082832833</v>
      </c>
      <c r="D160" s="1">
        <v>0.18558850898135515</v>
      </c>
      <c r="E160" s="1">
        <v>0.12629468360655738</v>
      </c>
      <c r="F160" s="1">
        <v>0.11432606528159692</v>
      </c>
      <c r="G160" s="1">
        <v>0.13099892427166621</v>
      </c>
      <c r="H160" s="1">
        <v>0.17093454361138699</v>
      </c>
      <c r="I160" s="1">
        <v>0.17922302458100564</v>
      </c>
      <c r="J160" s="1">
        <v>0.46147174603174601</v>
      </c>
      <c r="K160" s="1">
        <v>0.66566111724137933</v>
      </c>
      <c r="L160" s="1">
        <v>0.65261895273631843</v>
      </c>
      <c r="M160" s="1">
        <v>0.3131937885892927</v>
      </c>
      <c r="N160" s="1">
        <v>0.25874833224400867</v>
      </c>
      <c r="O160" s="1">
        <v>6.4902545388525787E-2</v>
      </c>
      <c r="P160" s="1">
        <v>4.7202716049382719E-2</v>
      </c>
      <c r="Q160" s="1">
        <v>1.701974459724951E-2</v>
      </c>
      <c r="R160" s="1">
        <v>0.35645778752235524</v>
      </c>
      <c r="S160" s="1">
        <v>9.6285318666666675E-2</v>
      </c>
      <c r="T160" s="1">
        <v>0.1056241078221782</v>
      </c>
      <c r="U160" s="1">
        <v>0.10893592794619132</v>
      </c>
      <c r="V160" s="1">
        <v>0.12817176887951895</v>
      </c>
      <c r="W160" s="1">
        <v>0.12545346762399814</v>
      </c>
      <c r="X160" s="1">
        <v>8.5198812931043824E-2</v>
      </c>
      <c r="Y160" s="1">
        <v>9.0487906590528688E-2</v>
      </c>
      <c r="Z160" s="1">
        <v>0.19331726955024353</v>
      </c>
      <c r="AA160" s="1">
        <v>0.26893979391849604</v>
      </c>
      <c r="AB160" s="1">
        <v>9.9405378180771109E-2</v>
      </c>
      <c r="AC160" s="1">
        <v>8.7076090011340562E-2</v>
      </c>
      <c r="AD160" s="1">
        <v>8.7753047576173387E-2</v>
      </c>
      <c r="AE160" s="1">
        <v>5.8785227446822477E-2</v>
      </c>
      <c r="AF160" s="1">
        <v>4.0607821554610408E-2</v>
      </c>
      <c r="AG160" s="1">
        <v>9.9412731136974242E-2</v>
      </c>
      <c r="AH160" s="1">
        <v>3.159931495034025E-3</v>
      </c>
      <c r="AI160" s="1">
        <v>2.8171764967142928E-3</v>
      </c>
      <c r="AJ160" s="1">
        <v>7.2846127125176068E-3</v>
      </c>
      <c r="AK160" s="1">
        <v>1.4445379332300964E-2</v>
      </c>
      <c r="AL160" s="1">
        <v>2.0913959419511564E-2</v>
      </c>
      <c r="AM160" s="1">
        <v>5.9859152511192337E-2</v>
      </c>
      <c r="AN160" s="1">
        <v>1.0938966574307684E-2</v>
      </c>
      <c r="AO160" s="1">
        <v>1.0847673536104436E-2</v>
      </c>
      <c r="AP160" s="1">
        <v>1.8979510007914219E-2</v>
      </c>
      <c r="AQ160" s="1">
        <v>2.2247936384730316E-2</v>
      </c>
      <c r="AR160" s="1">
        <v>1.5259812992392553E-2</v>
      </c>
      <c r="AS160" s="1">
        <v>2.5012155440354216E-2</v>
      </c>
      <c r="AT160" s="1">
        <v>4.5866237125275822E-2</v>
      </c>
      <c r="AU160" s="1">
        <v>0.17322492884960752</v>
      </c>
      <c r="AV160" s="1">
        <v>2.4E-2</v>
      </c>
      <c r="AW160" s="1">
        <v>3.5000000000000003E-2</v>
      </c>
      <c r="AX160" s="1">
        <v>2.7E-2</v>
      </c>
      <c r="AY160" s="1">
        <v>2.9000000000000001E-2</v>
      </c>
      <c r="AZ160" s="1">
        <v>3.5000000000000003E-2</v>
      </c>
      <c r="BA160" s="1">
        <v>3.5999999999999997E-2</v>
      </c>
    </row>
    <row r="161" spans="1:56" x14ac:dyDescent="0.25">
      <c r="A161" t="s">
        <v>97</v>
      </c>
      <c r="B161" t="s">
        <v>1</v>
      </c>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v>0.109</v>
      </c>
      <c r="AV161" s="1">
        <v>0.11</v>
      </c>
      <c r="AW161" s="1">
        <v>7.8E-2</v>
      </c>
      <c r="AX161" s="1">
        <v>0.13600000000000001</v>
      </c>
      <c r="AY161" s="1">
        <v>6.9000000000000006E-2</v>
      </c>
      <c r="AZ161" s="1">
        <v>6.7000000000000004E-2</v>
      </c>
      <c r="BA161" s="1">
        <v>0.109</v>
      </c>
      <c r="BB161" s="4">
        <v>46174</v>
      </c>
      <c r="BC161" t="s">
        <v>716</v>
      </c>
      <c r="BD161" t="s">
        <v>6</v>
      </c>
    </row>
    <row r="162" spans="1:56" x14ac:dyDescent="0.25">
      <c r="B162" t="s">
        <v>2</v>
      </c>
      <c r="C162" s="1">
        <v>0.13930313640704584</v>
      </c>
      <c r="D162" s="1">
        <v>0.16273115323546256</v>
      </c>
      <c r="E162" s="1">
        <v>0.19801886361674045</v>
      </c>
      <c r="F162" s="1">
        <v>0.16476348870836907</v>
      </c>
      <c r="G162" s="1">
        <v>0.16105766964715956</v>
      </c>
      <c r="H162" s="1">
        <v>0.2024363829002214</v>
      </c>
      <c r="I162" s="1">
        <v>0.24179910207448879</v>
      </c>
      <c r="J162" s="1">
        <v>0.25413367732446934</v>
      </c>
      <c r="K162" s="1">
        <v>0.25313383995469257</v>
      </c>
      <c r="L162" s="1">
        <v>9.0987603816574572E-2</v>
      </c>
      <c r="M162" s="1">
        <v>0.4267111389115687</v>
      </c>
      <c r="N162" s="1">
        <v>0.3420128134690042</v>
      </c>
      <c r="O162" s="1">
        <v>0.37197238452960435</v>
      </c>
      <c r="P162" s="1">
        <v>0.37903289502241061</v>
      </c>
      <c r="Q162" s="1">
        <v>0.53745897004738485</v>
      </c>
      <c r="R162" s="1">
        <v>0.57205816793590714</v>
      </c>
      <c r="S162" s="1">
        <v>0.55417768307383175</v>
      </c>
      <c r="T162" s="1">
        <v>0.4139732790622872</v>
      </c>
      <c r="U162" s="1">
        <v>0.30668913491943067</v>
      </c>
      <c r="V162" s="1">
        <v>0.19636841649580031</v>
      </c>
      <c r="W162" s="1">
        <v>0.10718218236106866</v>
      </c>
      <c r="X162" s="1">
        <v>8.2660122776890804E-2</v>
      </c>
      <c r="Y162" s="1">
        <v>0.12246274448475163</v>
      </c>
      <c r="Z162" s="1">
        <v>0.13428097953892576</v>
      </c>
      <c r="AA162" s="1">
        <v>0.10671101379215468</v>
      </c>
      <c r="AB162" s="1">
        <v>9.6311027737789323E-2</v>
      </c>
      <c r="AC162" s="1">
        <v>6.2674323085118264E-2</v>
      </c>
      <c r="AD162" s="1">
        <v>5.3144703912215548E-2</v>
      </c>
      <c r="AE162" s="1">
        <v>2.8598405752894334E-2</v>
      </c>
      <c r="AF162" s="1">
        <v>4.7687416270624998E-2</v>
      </c>
      <c r="AG162" s="1">
        <v>3.0479216801609841E-2</v>
      </c>
      <c r="AH162" s="1">
        <v>3.1945085831075831E-2</v>
      </c>
      <c r="AI162" s="1">
        <v>3.2552209665571333E-2</v>
      </c>
      <c r="AJ162" s="1">
        <v>4.7795244200503441E-2</v>
      </c>
      <c r="AK162" s="1">
        <v>6.3603644979879609E-2</v>
      </c>
      <c r="AL162" s="1">
        <v>6.3069363665280126E-2</v>
      </c>
      <c r="AM162" s="1">
        <v>6.7891302163146677E-2</v>
      </c>
      <c r="AN162" s="1">
        <v>6.8951050432834879E-2</v>
      </c>
      <c r="AO162" s="1">
        <v>8.2562626844113349E-2</v>
      </c>
      <c r="AP162" s="1">
        <v>8.9989511402066125E-2</v>
      </c>
      <c r="AQ162" s="1">
        <v>0.20223224994052366</v>
      </c>
      <c r="AR162" s="1">
        <v>7.5886952525721599E-2</v>
      </c>
      <c r="AS162" s="1">
        <v>8.8654137540350703E-2</v>
      </c>
      <c r="AT162" s="1">
        <v>0.11246975426272</v>
      </c>
      <c r="AU162" s="1">
        <v>0.12605964812318346</v>
      </c>
      <c r="AV162" s="1">
        <v>0.14833368205408159</v>
      </c>
      <c r="AW162" s="1"/>
      <c r="AX162" s="1"/>
      <c r="AY162" s="1"/>
      <c r="AZ162" s="1"/>
      <c r="BA162" s="1"/>
    </row>
    <row r="163" spans="1:56" x14ac:dyDescent="0.25">
      <c r="B163" t="s">
        <v>3</v>
      </c>
      <c r="C163" s="1">
        <v>0.13930313640704584</v>
      </c>
      <c r="D163" s="1">
        <v>0.16273115323546256</v>
      </c>
      <c r="E163" s="1">
        <v>0.19801886361674045</v>
      </c>
      <c r="F163" s="1">
        <v>0.16476348870836907</v>
      </c>
      <c r="G163" s="1">
        <v>0.16105766964715956</v>
      </c>
      <c r="H163" s="1">
        <v>0.2024363829002214</v>
      </c>
      <c r="I163" s="1">
        <v>0.24179910207448879</v>
      </c>
      <c r="J163" s="1">
        <v>0.25413367732446934</v>
      </c>
      <c r="K163" s="1">
        <v>0.25313383995469257</v>
      </c>
      <c r="L163" s="1">
        <v>9.0987603816574572E-2</v>
      </c>
      <c r="M163" s="1">
        <v>0.4267111389115687</v>
      </c>
      <c r="N163" s="1">
        <v>0.3420128134690042</v>
      </c>
      <c r="O163" s="1">
        <v>0.37197238452960435</v>
      </c>
      <c r="P163" s="1">
        <v>0.37903289502241061</v>
      </c>
      <c r="Q163" s="1">
        <v>0.53745897004738485</v>
      </c>
      <c r="R163" s="1">
        <v>0.57205816793590714</v>
      </c>
      <c r="S163" s="1">
        <v>0.55417768307383175</v>
      </c>
      <c r="T163" s="1">
        <v>0.4139732790622872</v>
      </c>
      <c r="U163" s="1">
        <v>0.30668913491943067</v>
      </c>
      <c r="V163" s="1">
        <v>0.19636841649580031</v>
      </c>
      <c r="W163" s="1">
        <v>0.10718218236106866</v>
      </c>
      <c r="X163" s="1">
        <v>8.2660122776890804E-2</v>
      </c>
      <c r="Y163" s="1">
        <v>0.12246274448475163</v>
      </c>
      <c r="Z163" s="1">
        <v>0.13428097953892576</v>
      </c>
      <c r="AA163" s="1">
        <v>0.10671101379215468</v>
      </c>
      <c r="AB163" s="1">
        <v>9.6311027737789323E-2</v>
      </c>
      <c r="AC163" s="1">
        <v>6.2674323085118264E-2</v>
      </c>
      <c r="AD163" s="1">
        <v>5.3144703912215548E-2</v>
      </c>
      <c r="AE163" s="1">
        <v>2.8598405752894334E-2</v>
      </c>
      <c r="AF163" s="1">
        <v>4.7687416270624998E-2</v>
      </c>
      <c r="AG163" s="1">
        <v>3.0479216801609841E-2</v>
      </c>
      <c r="AH163" s="1">
        <v>3.1945085831075831E-2</v>
      </c>
      <c r="AI163" s="1">
        <v>3.2552209665571333E-2</v>
      </c>
      <c r="AJ163" s="1">
        <v>4.7795244200503441E-2</v>
      </c>
      <c r="AK163" s="1">
        <v>6.3603644979879609E-2</v>
      </c>
      <c r="AL163" s="1">
        <v>6.3069363665280126E-2</v>
      </c>
      <c r="AM163" s="1">
        <v>6.7891302163146677E-2</v>
      </c>
      <c r="AN163" s="1">
        <v>6.8951050432834879E-2</v>
      </c>
      <c r="AO163" s="1">
        <v>8.2562626844113349E-2</v>
      </c>
      <c r="AP163" s="1">
        <v>8.9989511402066125E-2</v>
      </c>
      <c r="AQ163" s="1">
        <v>0.20223224994052366</v>
      </c>
      <c r="AR163" s="1">
        <v>7.5886952525721599E-2</v>
      </c>
      <c r="AS163" s="1">
        <v>8.8654137540350703E-2</v>
      </c>
      <c r="AT163" s="1">
        <v>0.11246975426272</v>
      </c>
      <c r="AU163" s="1">
        <v>0.12605964812318346</v>
      </c>
      <c r="AV163" s="1">
        <v>0.11</v>
      </c>
      <c r="AW163" s="1">
        <v>7.8E-2</v>
      </c>
      <c r="AX163" s="1">
        <v>0.13600000000000001</v>
      </c>
      <c r="AY163" s="1">
        <v>6.9000000000000006E-2</v>
      </c>
      <c r="AZ163" s="1">
        <v>6.7000000000000004E-2</v>
      </c>
      <c r="BA163" s="1">
        <v>0.109</v>
      </c>
    </row>
    <row r="164" spans="1:56" x14ac:dyDescent="0.25">
      <c r="A164" t="s">
        <v>98</v>
      </c>
      <c r="B164" t="s">
        <v>1</v>
      </c>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v>1.4705882352941176E-2</v>
      </c>
      <c r="AV164" s="1">
        <v>1.4851485148514851E-2</v>
      </c>
      <c r="AW164" s="1">
        <v>1.4851485148514851E-2</v>
      </c>
      <c r="AX164" s="1">
        <v>1.4851485148514851E-2</v>
      </c>
      <c r="AY164" s="1">
        <v>9.9009900990099011E-3</v>
      </c>
      <c r="AZ164" s="1">
        <v>9.9009900990099011E-3</v>
      </c>
      <c r="BA164" s="1">
        <v>9.9009900990099011E-3</v>
      </c>
      <c r="BB164" s="4">
        <v>45962</v>
      </c>
      <c r="BC164" t="s">
        <v>99</v>
      </c>
      <c r="BD164" t="s">
        <v>6</v>
      </c>
    </row>
    <row r="165" spans="1:56" x14ac:dyDescent="0.25">
      <c r="B165" t="s">
        <v>2</v>
      </c>
      <c r="C165" s="1">
        <v>3.411850175168455E-2</v>
      </c>
      <c r="D165" s="1">
        <v>3.5460074166880948E-2</v>
      </c>
      <c r="E165" s="1">
        <v>3.8952140397652643E-2</v>
      </c>
      <c r="F165" s="1">
        <v>4.655391371879905E-2</v>
      </c>
      <c r="G165" s="1">
        <v>5.3507567092401252E-2</v>
      </c>
      <c r="H165" s="1">
        <v>6.09376222260287E-2</v>
      </c>
      <c r="I165" s="1">
        <v>8.9146786599641634E-2</v>
      </c>
      <c r="J165" s="1">
        <v>8.7075398071381677E-2</v>
      </c>
      <c r="K165" s="1">
        <v>8.9911397090696149E-2</v>
      </c>
      <c r="L165" s="1">
        <v>0.10318184521054935</v>
      </c>
      <c r="M165" s="1">
        <v>0.1113325029338576</v>
      </c>
      <c r="N165" s="1">
        <v>0.1189303164731085</v>
      </c>
      <c r="O165" s="1">
        <v>0.11894761646911022</v>
      </c>
      <c r="P165" s="1">
        <v>0.14077314155952061</v>
      </c>
      <c r="Q165" s="1">
        <v>0.16148442983905037</v>
      </c>
      <c r="R165" s="1">
        <v>0.18433964409597967</v>
      </c>
      <c r="S165" s="1">
        <v>0.15524385482145206</v>
      </c>
      <c r="T165" s="1">
        <v>0.16111894748886202</v>
      </c>
      <c r="U165" s="1">
        <v>0.15585276563152997</v>
      </c>
      <c r="V165" s="1">
        <v>0.10561713335690841</v>
      </c>
      <c r="W165" s="1">
        <v>0.11599648506785924</v>
      </c>
      <c r="X165" s="1">
        <v>0.10029841201383069</v>
      </c>
      <c r="Y165" s="1">
        <v>0.1278474181870724</v>
      </c>
      <c r="Z165" s="1">
        <v>0.16036846564016333</v>
      </c>
      <c r="AA165" s="1">
        <v>6.8343912995067521E-2</v>
      </c>
      <c r="AB165" s="1">
        <v>9.7601054852493679E-2</v>
      </c>
      <c r="AC165" s="1">
        <v>3.1747190857091247E-2</v>
      </c>
      <c r="AD165" s="1">
        <v>3.7967135606913116E-2</v>
      </c>
      <c r="AE165" s="1">
        <v>6.2095975754674383E-2</v>
      </c>
      <c r="AF165" s="1">
        <v>2.6388781367538791E-2</v>
      </c>
      <c r="AG165" s="1">
        <v>1.942572951223526E-2</v>
      </c>
      <c r="AH165" s="1">
        <v>2.2860705961164417E-2</v>
      </c>
      <c r="AI165" s="1">
        <v>2.1079795574781887E-2</v>
      </c>
      <c r="AJ165" s="1">
        <v>2.9792277320488923E-2</v>
      </c>
      <c r="AK165" s="1">
        <v>3.4555806144899837E-2</v>
      </c>
      <c r="AL165" s="1">
        <v>3.2743787217562347E-2</v>
      </c>
      <c r="AM165" s="1">
        <v>4.8925477593439327E-2</v>
      </c>
      <c r="AN165" s="1">
        <v>2.665230769350261E-2</v>
      </c>
      <c r="AO165" s="1">
        <v>4.3829153204066586E-2</v>
      </c>
      <c r="AP165" s="1">
        <v>3.0489354086304571E-2</v>
      </c>
      <c r="AQ165" s="1">
        <v>5.3577176754876818E-2</v>
      </c>
      <c r="AR165" s="1">
        <v>2.5059718661415566E-2</v>
      </c>
      <c r="AS165" s="1">
        <v>2.6577851604346944E-2</v>
      </c>
      <c r="AT165" s="1">
        <v>3.0806241979238026E-2</v>
      </c>
      <c r="AU165" s="1">
        <v>3.4503897560075117E-2</v>
      </c>
      <c r="AV165" s="1">
        <v>4.0650023127782701E-2</v>
      </c>
      <c r="AW165" s="1"/>
      <c r="AX165" s="1"/>
      <c r="AY165" s="1"/>
      <c r="AZ165" s="1"/>
      <c r="BA165" s="1"/>
      <c r="BB165" s="4"/>
    </row>
    <row r="166" spans="1:56" x14ac:dyDescent="0.25">
      <c r="B166" t="s">
        <v>3</v>
      </c>
      <c r="C166" s="1">
        <v>3.411850175168455E-2</v>
      </c>
      <c r="D166" s="1">
        <v>3.5460074166880948E-2</v>
      </c>
      <c r="E166" s="1">
        <v>3.8952140397652643E-2</v>
      </c>
      <c r="F166" s="1">
        <v>4.655391371879905E-2</v>
      </c>
      <c r="G166" s="1">
        <v>5.3507567092401252E-2</v>
      </c>
      <c r="H166" s="1">
        <v>6.09376222260287E-2</v>
      </c>
      <c r="I166" s="1">
        <v>8.9146786599641634E-2</v>
      </c>
      <c r="J166" s="1">
        <v>8.7075398071381677E-2</v>
      </c>
      <c r="K166" s="1">
        <v>8.9911397090696149E-2</v>
      </c>
      <c r="L166" s="1">
        <v>0.10318184521054935</v>
      </c>
      <c r="M166" s="1">
        <v>0.1113325029338576</v>
      </c>
      <c r="N166" s="1">
        <v>0.1189303164731085</v>
      </c>
      <c r="O166" s="1">
        <v>0.11894761646911022</v>
      </c>
      <c r="P166" s="1">
        <v>0.14077314155952061</v>
      </c>
      <c r="Q166" s="1">
        <v>0.16148442983905037</v>
      </c>
      <c r="R166" s="1">
        <v>0.18433964409597967</v>
      </c>
      <c r="S166" s="1">
        <v>0.15524385482145206</v>
      </c>
      <c r="T166" s="1">
        <v>0.16111894748886202</v>
      </c>
      <c r="U166" s="1">
        <v>0.15585276563152997</v>
      </c>
      <c r="V166" s="1">
        <v>0.10561713335690841</v>
      </c>
      <c r="W166" s="1">
        <v>0.11599648506785924</v>
      </c>
      <c r="X166" s="1">
        <v>0.10029841201383069</v>
      </c>
      <c r="Y166" s="1">
        <v>0.1278474181870724</v>
      </c>
      <c r="Z166" s="1">
        <v>0.16036846564016333</v>
      </c>
      <c r="AA166" s="1">
        <v>6.8343912995067521E-2</v>
      </c>
      <c r="AB166" s="1">
        <v>9.7601054852493679E-2</v>
      </c>
      <c r="AC166" s="1">
        <v>3.1747190857091247E-2</v>
      </c>
      <c r="AD166" s="1">
        <v>3.7967135606913116E-2</v>
      </c>
      <c r="AE166" s="1">
        <v>6.2095975754674383E-2</v>
      </c>
      <c r="AF166" s="1">
        <v>2.6388781367538791E-2</v>
      </c>
      <c r="AG166" s="1">
        <v>1.942572951223526E-2</v>
      </c>
      <c r="AH166" s="1">
        <v>2.2860705961164417E-2</v>
      </c>
      <c r="AI166" s="1">
        <v>2.1079795574781887E-2</v>
      </c>
      <c r="AJ166" s="1">
        <v>2.9792277320488923E-2</v>
      </c>
      <c r="AK166" s="1">
        <v>3.4555806144899837E-2</v>
      </c>
      <c r="AL166" s="1">
        <v>3.2743787217562347E-2</v>
      </c>
      <c r="AM166" s="1">
        <v>4.8925477593439327E-2</v>
      </c>
      <c r="AN166" s="1">
        <v>2.665230769350261E-2</v>
      </c>
      <c r="AO166" s="1">
        <v>4.3829153204066586E-2</v>
      </c>
      <c r="AP166" s="1">
        <v>3.0489354086304571E-2</v>
      </c>
      <c r="AQ166" s="1">
        <v>5.3577176754876818E-2</v>
      </c>
      <c r="AR166" s="1">
        <v>2.5059718661415566E-2</v>
      </c>
      <c r="AS166" s="1">
        <v>2.6577851604346944E-2</v>
      </c>
      <c r="AT166" s="1">
        <v>3.0806241979238026E-2</v>
      </c>
      <c r="AU166" s="1">
        <v>3.4503897560075117E-2</v>
      </c>
      <c r="AV166" s="1">
        <v>1.4851485148514851E-2</v>
      </c>
      <c r="AW166" s="1">
        <v>1.4851485148514851E-2</v>
      </c>
      <c r="AX166" s="1">
        <v>1.4851485148514851E-2</v>
      </c>
      <c r="AY166" s="1">
        <v>9.9009900990099011E-3</v>
      </c>
      <c r="AZ166" s="1">
        <v>9.9009900990099011E-3</v>
      </c>
      <c r="BA166" s="1">
        <v>9.9009900990099011E-3</v>
      </c>
      <c r="BB166" s="4"/>
    </row>
    <row r="167" spans="1:56" x14ac:dyDescent="0.25">
      <c r="A167" t="s">
        <v>100</v>
      </c>
      <c r="B167" t="s">
        <v>1</v>
      </c>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v>0.12598425196850396</v>
      </c>
      <c r="AV167" s="1">
        <v>0.125</v>
      </c>
      <c r="AW167" s="1">
        <v>0.10833333333333334</v>
      </c>
      <c r="AX167" s="1">
        <v>0.11570247933884296</v>
      </c>
      <c r="AY167" s="1">
        <v>0.10655737704918034</v>
      </c>
      <c r="AZ167" s="1">
        <v>9.0163934426229525E-2</v>
      </c>
      <c r="BA167" s="1">
        <v>0.10655737704918034</v>
      </c>
      <c r="BC167" t="s">
        <v>101</v>
      </c>
      <c r="BD167" t="s">
        <v>6</v>
      </c>
    </row>
    <row r="168" spans="1:56" x14ac:dyDescent="0.25">
      <c r="B168" t="s">
        <v>2</v>
      </c>
      <c r="C168" s="1">
        <v>9.8655906442466065E-2</v>
      </c>
      <c r="D168" s="1">
        <v>9.644362535763075E-2</v>
      </c>
      <c r="E168" s="1">
        <v>0.11500662358599155</v>
      </c>
      <c r="F168" s="1">
        <v>0.13930010383216235</v>
      </c>
      <c r="G168" s="1">
        <v>0.16394031968423275</v>
      </c>
      <c r="H168" s="1">
        <v>0.23227512472466774</v>
      </c>
      <c r="I168" s="1">
        <v>0.30730874744387676</v>
      </c>
      <c r="J168" s="1">
        <v>0.41090175218222569</v>
      </c>
      <c r="K168" s="1">
        <v>0.44889845501387998</v>
      </c>
      <c r="L168" s="1">
        <v>0.45287021881239969</v>
      </c>
      <c r="M168" s="1">
        <v>0.32737009237325188</v>
      </c>
      <c r="N168" s="1">
        <v>0.3299453553147545</v>
      </c>
      <c r="O168" s="1">
        <v>0.32447384054032358</v>
      </c>
      <c r="P168" s="1">
        <v>0.34601700821822856</v>
      </c>
      <c r="Q168" s="1">
        <v>0.30406131005586562</v>
      </c>
      <c r="R168" s="1">
        <v>0.30968039693024862</v>
      </c>
      <c r="S168" s="1">
        <v>0.34297059457064211</v>
      </c>
      <c r="T168" s="1">
        <v>0.24067541393083106</v>
      </c>
      <c r="U168" s="1">
        <v>0.48115311244109804</v>
      </c>
      <c r="V168" s="1">
        <v>0.40138335948196024</v>
      </c>
      <c r="W168" s="1">
        <v>0.34030600634097058</v>
      </c>
      <c r="X168" s="1">
        <v>0.28867574240377886</v>
      </c>
      <c r="Y168" s="1">
        <v>0.26472799152764093</v>
      </c>
      <c r="Z168" s="1">
        <v>0.20687684017911445</v>
      </c>
      <c r="AA168" s="1">
        <v>0.23722484281462322</v>
      </c>
      <c r="AB168" s="1">
        <v>0.17369282642604281</v>
      </c>
      <c r="AC168" s="1">
        <v>0.23241940534396657</v>
      </c>
      <c r="AD168" s="1">
        <v>0.12927164252663326</v>
      </c>
      <c r="AE168" s="1">
        <v>8.750183564603517E-2</v>
      </c>
      <c r="AF168" s="1">
        <v>0.11092315552089663</v>
      </c>
      <c r="AG168" s="1">
        <v>9.4101442841692001E-2</v>
      </c>
      <c r="AH168" s="1">
        <v>6.3019529135941291E-2</v>
      </c>
      <c r="AI168" s="1">
        <v>6.2312980969698936E-2</v>
      </c>
      <c r="AJ168" s="1">
        <v>7.5532798345333427E-2</v>
      </c>
      <c r="AK168" s="1">
        <v>0.19216714530817883</v>
      </c>
      <c r="AL168" s="1">
        <v>0.11110319388982612</v>
      </c>
      <c r="AM168" s="1">
        <v>0.11950544359517624</v>
      </c>
      <c r="AN168" s="1">
        <v>0.1274013859530809</v>
      </c>
      <c r="AO168" s="1">
        <v>0.11268202405498061</v>
      </c>
      <c r="AP168" s="1">
        <v>0.13328150663779573</v>
      </c>
      <c r="AQ168" s="1">
        <v>0.21436293324273253</v>
      </c>
      <c r="AR168" s="1">
        <v>0.1917399317895952</v>
      </c>
      <c r="AS168" s="1">
        <v>0.20139918108106253</v>
      </c>
      <c r="AT168" s="1">
        <v>0.12829037536673724</v>
      </c>
      <c r="AU168" s="1">
        <v>0.18973071445798903</v>
      </c>
      <c r="AV168" s="1">
        <v>0.13180734917895373</v>
      </c>
      <c r="AW168" s="1"/>
      <c r="AX168" s="1"/>
      <c r="AY168" s="1"/>
      <c r="AZ168" s="1"/>
      <c r="BA168" s="1"/>
    </row>
    <row r="169" spans="1:56" x14ac:dyDescent="0.25">
      <c r="B169" t="s">
        <v>3</v>
      </c>
      <c r="C169" s="1">
        <v>9.8655906442466065E-2</v>
      </c>
      <c r="D169" s="1">
        <v>9.644362535763075E-2</v>
      </c>
      <c r="E169" s="1">
        <v>0.11500662358599155</v>
      </c>
      <c r="F169" s="1">
        <v>0.13930010383216235</v>
      </c>
      <c r="G169" s="1">
        <v>0.16394031968423275</v>
      </c>
      <c r="H169" s="1">
        <v>0.23227512472466774</v>
      </c>
      <c r="I169" s="1">
        <v>0.30730874744387676</v>
      </c>
      <c r="J169" s="1">
        <v>0.41090175218222569</v>
      </c>
      <c r="K169" s="1">
        <v>0.44889845501387998</v>
      </c>
      <c r="L169" s="1">
        <v>0.45287021881239969</v>
      </c>
      <c r="M169" s="1">
        <v>0.32737009237325188</v>
      </c>
      <c r="N169" s="1">
        <v>0.3299453553147545</v>
      </c>
      <c r="O169" s="1">
        <v>0.32447384054032358</v>
      </c>
      <c r="P169" s="1">
        <v>0.34601700821822856</v>
      </c>
      <c r="Q169" s="1">
        <v>0.30406131005586562</v>
      </c>
      <c r="R169" s="1">
        <v>0.30968039693024862</v>
      </c>
      <c r="S169" s="1">
        <v>0.34297059457064211</v>
      </c>
      <c r="T169" s="1">
        <v>0.24067541393083106</v>
      </c>
      <c r="U169" s="1">
        <v>0.48115311244109804</v>
      </c>
      <c r="V169" s="1">
        <v>0.40138335948196024</v>
      </c>
      <c r="W169" s="1">
        <v>0.34030600634097058</v>
      </c>
      <c r="X169" s="1">
        <v>0.28867574240377886</v>
      </c>
      <c r="Y169" s="1">
        <v>0.26472799152764093</v>
      </c>
      <c r="Z169" s="1">
        <v>0.20687684017911445</v>
      </c>
      <c r="AA169" s="1">
        <v>0.23722484281462322</v>
      </c>
      <c r="AB169" s="1">
        <v>0.17369282642604281</v>
      </c>
      <c r="AC169" s="1">
        <v>0.23241940534396657</v>
      </c>
      <c r="AD169" s="1">
        <v>0.12927164252663326</v>
      </c>
      <c r="AE169" s="1">
        <v>8.750183564603517E-2</v>
      </c>
      <c r="AF169" s="1">
        <v>0.11092315552089663</v>
      </c>
      <c r="AG169" s="1">
        <v>9.4101442841692001E-2</v>
      </c>
      <c r="AH169" s="1">
        <v>6.3019529135941291E-2</v>
      </c>
      <c r="AI169" s="1">
        <v>6.2312980969698936E-2</v>
      </c>
      <c r="AJ169" s="1">
        <v>7.5532798345333427E-2</v>
      </c>
      <c r="AK169" s="1">
        <v>0.19216714530817883</v>
      </c>
      <c r="AL169" s="1">
        <v>0.11110319388982612</v>
      </c>
      <c r="AM169" s="1">
        <v>0.11950544359517624</v>
      </c>
      <c r="AN169" s="1">
        <v>0.1274013859530809</v>
      </c>
      <c r="AO169" s="1">
        <v>0.11268202405498061</v>
      </c>
      <c r="AP169" s="1">
        <v>0.13328150663779573</v>
      </c>
      <c r="AQ169" s="1">
        <v>0.21436293324273253</v>
      </c>
      <c r="AR169" s="1">
        <v>0.1917399317895952</v>
      </c>
      <c r="AS169" s="1">
        <v>0.20139918108106253</v>
      </c>
      <c r="AT169" s="1">
        <v>0.12829037536673724</v>
      </c>
      <c r="AU169" s="1">
        <v>0.18973071445798903</v>
      </c>
      <c r="AV169" s="1">
        <v>0.125</v>
      </c>
      <c r="AW169" s="1">
        <v>0.10833333333333334</v>
      </c>
      <c r="AX169" s="1">
        <v>0.11570247933884296</v>
      </c>
      <c r="AY169" s="1">
        <v>0.10655737704918034</v>
      </c>
      <c r="AZ169" s="1">
        <v>9.0163934426229525E-2</v>
      </c>
      <c r="BA169" s="1">
        <v>0.10655737704918034</v>
      </c>
    </row>
    <row r="170" spans="1:56" x14ac:dyDescent="0.25">
      <c r="A170" t="s">
        <v>102</v>
      </c>
      <c r="B170" t="s">
        <v>1</v>
      </c>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t="s">
        <v>103</v>
      </c>
      <c r="AV170" s="1"/>
      <c r="AW170" s="1"/>
      <c r="AX170" s="1"/>
      <c r="AY170" s="1"/>
      <c r="AZ170" s="1"/>
      <c r="BA170" s="1"/>
    </row>
    <row r="171" spans="1:56" x14ac:dyDescent="0.25">
      <c r="B171" t="s">
        <v>2</v>
      </c>
      <c r="C171" s="1">
        <v>5.9326571873107053E-2</v>
      </c>
      <c r="D171" s="1">
        <v>4.3549281515726131E-2</v>
      </c>
      <c r="E171" s="1">
        <v>3.0975810658667145E-2</v>
      </c>
      <c r="F171" s="1">
        <v>2.4843110552760068E-2</v>
      </c>
      <c r="G171" s="1">
        <v>1.6683545100477412E-2</v>
      </c>
      <c r="H171" s="1">
        <v>1.2787656048708915E-2</v>
      </c>
      <c r="I171" s="1">
        <v>1.0346812711460361E-2</v>
      </c>
      <c r="J171" s="1">
        <v>5.2446364545599353E-3</v>
      </c>
      <c r="K171" s="1">
        <v>7.4507247007939538E-3</v>
      </c>
      <c r="L171" s="1">
        <v>2.6299531237129843E-3</v>
      </c>
      <c r="M171" s="1">
        <v>2.4197412228493323E-3</v>
      </c>
      <c r="N171" s="1">
        <v>4.8869999114168425E-3</v>
      </c>
      <c r="O171" s="1">
        <v>3.4154998255393178E-2</v>
      </c>
      <c r="P171" s="1">
        <v>3.3009858880355715E-2</v>
      </c>
      <c r="Q171" s="1">
        <v>0.13772027433598436</v>
      </c>
      <c r="R171" s="1">
        <v>0.20328813558735512</v>
      </c>
      <c r="S171" s="1">
        <v>0.19478900753268338</v>
      </c>
      <c r="T171" s="1">
        <v>0.17291620683904432</v>
      </c>
      <c r="U171" s="1">
        <v>8.5302930195004012E-2</v>
      </c>
      <c r="V171" s="1">
        <v>7.1700238633551308E-2</v>
      </c>
      <c r="W171" s="1">
        <v>3.2885079445920763E-2</v>
      </c>
      <c r="X171" s="1">
        <v>1.9827064726674188E-2</v>
      </c>
      <c r="Y171" s="1">
        <v>6.2039082730112098E-2</v>
      </c>
      <c r="Z171" s="1">
        <v>6.0481052142517921E-2</v>
      </c>
      <c r="AA171" s="1">
        <v>6.2006615059325233E-2</v>
      </c>
      <c r="AB171" s="1">
        <v>5.1161294658478518E-2</v>
      </c>
      <c r="AC171" s="1">
        <v>4.9358905407424596E-2</v>
      </c>
      <c r="AD171" s="1">
        <v>4.9890855288873659E-2</v>
      </c>
      <c r="AE171" s="1">
        <v>4.3159516881097156E-2</v>
      </c>
      <c r="AF171" s="1">
        <v>3.6609009229381741E-2</v>
      </c>
      <c r="AG171" s="1">
        <v>2.1159691408596734E-2</v>
      </c>
      <c r="AH171" s="1">
        <v>1.4926632842559507E-2</v>
      </c>
      <c r="AI171" s="1">
        <v>9.0512412244545103E-3</v>
      </c>
      <c r="AJ171" s="1">
        <v>8.0781982806659314E-3</v>
      </c>
      <c r="AK171" s="1">
        <v>8.3903888689335574E-3</v>
      </c>
      <c r="AL171" s="1">
        <v>1.1419392690391666E-2</v>
      </c>
      <c r="AM171" s="1">
        <v>2.8933350663887372E-2</v>
      </c>
      <c r="AN171" s="1">
        <v>5.440194608350846E-3</v>
      </c>
      <c r="AO171" s="1">
        <v>3.4813829183891745E-3</v>
      </c>
      <c r="AP171" s="1">
        <v>5.480837170699665E-3</v>
      </c>
      <c r="AQ171" s="1">
        <v>6.9666895032842405E-3</v>
      </c>
      <c r="AR171" s="1">
        <v>3.0933653967835837E-3</v>
      </c>
      <c r="AS171" s="1">
        <v>3.5118551977564678E-3</v>
      </c>
      <c r="AT171" s="1">
        <v>7.4612223915226797E-3</v>
      </c>
      <c r="AU171" s="1">
        <v>7.5010470474441791E-3</v>
      </c>
      <c r="AV171" s="1">
        <v>1.5329237279293826E-3</v>
      </c>
      <c r="AW171" s="1">
        <v>1.0546183590285456E-3</v>
      </c>
      <c r="AX171" s="1"/>
      <c r="AY171" s="1"/>
      <c r="AZ171" s="1"/>
      <c r="BA171" s="1"/>
    </row>
    <row r="172" spans="1:56" x14ac:dyDescent="0.25">
      <c r="B172" t="s">
        <v>3</v>
      </c>
      <c r="C172" s="1">
        <v>5.9326571873107053E-2</v>
      </c>
      <c r="D172" s="1">
        <v>4.3549281515726131E-2</v>
      </c>
      <c r="E172" s="1">
        <v>3.0975810658667145E-2</v>
      </c>
      <c r="F172" s="1">
        <v>2.4843110552760068E-2</v>
      </c>
      <c r="G172" s="1">
        <v>1.6683545100477412E-2</v>
      </c>
      <c r="H172" s="1">
        <v>1.2787656048708915E-2</v>
      </c>
      <c r="I172" s="1">
        <v>1.0346812711460361E-2</v>
      </c>
      <c r="J172" s="1">
        <v>5.2446364545599353E-3</v>
      </c>
      <c r="K172" s="1">
        <v>7.4507247007939538E-3</v>
      </c>
      <c r="L172" s="1">
        <v>2.6299531237129843E-3</v>
      </c>
      <c r="M172" s="1">
        <v>2.4197412228493323E-3</v>
      </c>
      <c r="N172" s="1">
        <v>4.8869999114168425E-3</v>
      </c>
      <c r="O172" s="1">
        <v>3.4154998255393178E-2</v>
      </c>
      <c r="P172" s="1">
        <v>3.3009858880355715E-2</v>
      </c>
      <c r="Q172" s="1">
        <v>0.13772027433598436</v>
      </c>
      <c r="R172" s="1">
        <v>0.20328813558735512</v>
      </c>
      <c r="S172" s="1">
        <v>0.19478900753268338</v>
      </c>
      <c r="T172" s="1">
        <v>0.17291620683904432</v>
      </c>
      <c r="U172" s="1">
        <v>8.5302930195004012E-2</v>
      </c>
      <c r="V172" s="1">
        <v>7.1700238633551308E-2</v>
      </c>
      <c r="W172" s="1">
        <v>3.2885079445920763E-2</v>
      </c>
      <c r="X172" s="1">
        <v>1.9827064726674188E-2</v>
      </c>
      <c r="Y172" s="1">
        <v>6.2039082730112098E-2</v>
      </c>
      <c r="Z172" s="1">
        <v>6.0481052142517921E-2</v>
      </c>
      <c r="AA172" s="1">
        <v>6.2006615059325233E-2</v>
      </c>
      <c r="AB172" s="1">
        <v>5.1161294658478518E-2</v>
      </c>
      <c r="AC172" s="1">
        <v>4.9358905407424596E-2</v>
      </c>
      <c r="AD172" s="1">
        <v>4.9890855288873659E-2</v>
      </c>
      <c r="AE172" s="1">
        <v>4.3159516881097156E-2</v>
      </c>
      <c r="AF172" s="1">
        <v>3.6609009229381741E-2</v>
      </c>
      <c r="AG172" s="1">
        <v>2.1159691408596734E-2</v>
      </c>
      <c r="AH172" s="1">
        <v>1.4926632842559507E-2</v>
      </c>
      <c r="AI172" s="1">
        <v>9.0512412244545103E-3</v>
      </c>
      <c r="AJ172" s="1">
        <v>8.0781982806659314E-3</v>
      </c>
      <c r="AK172" s="1">
        <v>8.3903888689335574E-3</v>
      </c>
      <c r="AL172" s="1">
        <v>1.1419392690391666E-2</v>
      </c>
      <c r="AM172" s="1">
        <v>2.8933350663887372E-2</v>
      </c>
      <c r="AN172" s="1">
        <v>5.440194608350846E-3</v>
      </c>
      <c r="AO172" s="1">
        <v>3.4813829183891745E-3</v>
      </c>
      <c r="AP172" s="1">
        <v>5.480837170699665E-3</v>
      </c>
      <c r="AQ172" s="1">
        <v>6.9666895032842405E-3</v>
      </c>
      <c r="AR172" s="1">
        <v>3.0933653967835837E-3</v>
      </c>
      <c r="AS172" s="1">
        <v>3.5118551977564678E-3</v>
      </c>
      <c r="AT172" s="1">
        <v>7.4612223915226797E-3</v>
      </c>
      <c r="AU172" s="1">
        <v>7.5010470474441791E-3</v>
      </c>
      <c r="AV172" s="1">
        <v>1.5329237279293826E-3</v>
      </c>
      <c r="AW172" s="1">
        <v>1.0546183590285456E-3</v>
      </c>
      <c r="AX172" s="1"/>
      <c r="AY172" s="1"/>
      <c r="AZ172" s="1"/>
      <c r="BA172" s="1"/>
    </row>
    <row r="173" spans="1:56" x14ac:dyDescent="0.25">
      <c r="A173" t="s">
        <v>104</v>
      </c>
      <c r="B173" t="s">
        <v>1</v>
      </c>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v>2.7989821882951658E-2</v>
      </c>
      <c r="AV173" s="1">
        <v>4.6070460704607047E-2</v>
      </c>
      <c r="AW173" s="1">
        <v>4.6242774566473986E-2</v>
      </c>
      <c r="AX173" s="1">
        <v>4.5714285714285714E-2</v>
      </c>
      <c r="AY173" s="1">
        <v>2.5568181818181816E-2</v>
      </c>
      <c r="AZ173" s="1">
        <v>1.7094017094017092E-2</v>
      </c>
      <c r="BA173" s="1">
        <v>1.7241379310344827E-2</v>
      </c>
      <c r="BC173" t="s">
        <v>105</v>
      </c>
      <c r="BD173" t="s">
        <v>6</v>
      </c>
    </row>
    <row r="174" spans="1:56" x14ac:dyDescent="0.25">
      <c r="B174" t="s">
        <v>2</v>
      </c>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v>3.4629720847705429E-2</v>
      </c>
      <c r="AM174" s="1">
        <v>2.8503729541620601E-2</v>
      </c>
      <c r="AN174" s="1">
        <v>2.2394833950380905E-2</v>
      </c>
      <c r="AO174" s="1">
        <v>2.2278245973536583E-2</v>
      </c>
      <c r="AP174" s="1">
        <v>3.2143541719418828E-2</v>
      </c>
      <c r="AQ174" s="1">
        <v>7.5774150313510924E-2</v>
      </c>
      <c r="AR174" s="1">
        <v>5.4373707867702965E-2</v>
      </c>
      <c r="AS174" s="1">
        <v>3.7840448508213533E-2</v>
      </c>
      <c r="AT174" s="1">
        <v>4.0935908670425201E-2</v>
      </c>
      <c r="AU174" s="1">
        <v>3.1338376895544924E-2</v>
      </c>
      <c r="AV174" s="1">
        <v>2.5991916608131185E-2</v>
      </c>
      <c r="AW174" s="1"/>
      <c r="AX174" s="1"/>
      <c r="AY174" s="1"/>
      <c r="AZ174" s="1"/>
      <c r="BA174" s="1"/>
    </row>
    <row r="175" spans="1:56" x14ac:dyDescent="0.25">
      <c r="B175" t="s">
        <v>3</v>
      </c>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v>3.4629720847705429E-2</v>
      </c>
      <c r="AM175" s="1">
        <v>2.8503729541620601E-2</v>
      </c>
      <c r="AN175" s="1">
        <v>2.2394833950380905E-2</v>
      </c>
      <c r="AO175" s="1">
        <v>2.2278245973536583E-2</v>
      </c>
      <c r="AP175" s="1">
        <v>3.2143541719418828E-2</v>
      </c>
      <c r="AQ175" s="1">
        <v>7.5774150313510924E-2</v>
      </c>
      <c r="AR175" s="1">
        <v>5.4373707867702965E-2</v>
      </c>
      <c r="AS175" s="1">
        <v>3.7840448508213533E-2</v>
      </c>
      <c r="AT175" s="1">
        <v>4.0935908670425201E-2</v>
      </c>
      <c r="AU175" s="1">
        <v>3.1338376895544924E-2</v>
      </c>
      <c r="AV175" s="1">
        <v>4.6070460704607047E-2</v>
      </c>
      <c r="AW175" s="1">
        <v>4.6242774566473986E-2</v>
      </c>
      <c r="AX175" s="1">
        <v>4.5714285714285714E-2</v>
      </c>
      <c r="AY175" s="1">
        <v>2.5568181818181816E-2</v>
      </c>
      <c r="AZ175" s="1">
        <v>1.7094017094017092E-2</v>
      </c>
      <c r="BA175" s="1">
        <v>1.7241379310344827E-2</v>
      </c>
    </row>
    <row r="176" spans="1:56" x14ac:dyDescent="0.25">
      <c r="A176" t="s">
        <v>106</v>
      </c>
      <c r="B176" t="s">
        <v>1</v>
      </c>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v>0.22591362126245845</v>
      </c>
      <c r="AV176" s="1">
        <v>0.19867549668874174</v>
      </c>
      <c r="AW176" s="1">
        <v>0.22419928825622773</v>
      </c>
      <c r="AX176" s="1">
        <v>0.21071428571428572</v>
      </c>
      <c r="AY176" s="1">
        <v>0.2078853046594982</v>
      </c>
      <c r="AZ176" s="1">
        <v>0.17500000000000002</v>
      </c>
      <c r="BA176" s="1">
        <v>0.20357142857142857</v>
      </c>
      <c r="BC176" t="s">
        <v>107</v>
      </c>
      <c r="BD176" t="s">
        <v>6</v>
      </c>
    </row>
    <row r="177" spans="1:56" x14ac:dyDescent="0.25">
      <c r="B177" t="s">
        <v>2</v>
      </c>
      <c r="C177" s="1"/>
      <c r="D177" s="1"/>
      <c r="E177" s="1"/>
      <c r="F177" s="1"/>
      <c r="G177" s="1"/>
      <c r="H177" s="1"/>
      <c r="I177" s="1"/>
      <c r="J177" s="1"/>
      <c r="K177" s="1"/>
      <c r="L177" s="1"/>
      <c r="M177" s="1">
        <v>0.53359787100265543</v>
      </c>
      <c r="N177" s="1">
        <v>0.6607620590805825</v>
      </c>
      <c r="O177" s="1">
        <v>0.70753939585336523</v>
      </c>
      <c r="P177" s="1">
        <v>0.42286061083984772</v>
      </c>
      <c r="Q177" s="1">
        <v>0.45295910819929797</v>
      </c>
      <c r="R177" s="1">
        <v>0.39787165965483789</v>
      </c>
      <c r="S177" s="1">
        <v>0.36844825801845871</v>
      </c>
      <c r="T177" s="1">
        <v>0.31677686136037653</v>
      </c>
      <c r="U177" s="1">
        <v>0.21891520027177952</v>
      </c>
      <c r="V177" s="1">
        <v>0.24402506529319876</v>
      </c>
      <c r="W177" s="1">
        <v>0.25161275880988859</v>
      </c>
      <c r="X177" s="1">
        <v>0.31899298188940456</v>
      </c>
      <c r="Y177" s="1">
        <v>0.34829470316834987</v>
      </c>
      <c r="Z177" s="1">
        <v>0.32874807713485305</v>
      </c>
      <c r="AA177" s="1">
        <v>0.29976522660266175</v>
      </c>
      <c r="AB177" s="1">
        <v>0.310374433718759</v>
      </c>
      <c r="AC177" s="1">
        <v>0.23657969019175898</v>
      </c>
      <c r="AD177" s="1">
        <v>0.29576873738941933</v>
      </c>
      <c r="AE177" s="1">
        <v>0.25315281213085677</v>
      </c>
      <c r="AF177" s="1">
        <v>0.37509034416191656</v>
      </c>
      <c r="AG177" s="1">
        <v>0.23528686700457552</v>
      </c>
      <c r="AH177" s="1">
        <v>0.33382058429311107</v>
      </c>
      <c r="AI177" s="1">
        <v>0.29136345971602667</v>
      </c>
      <c r="AJ177" s="1">
        <v>0.27212605374065685</v>
      </c>
      <c r="AK177" s="1">
        <v>0.3672252010729754</v>
      </c>
      <c r="AL177" s="1">
        <v>0.33248275037199004</v>
      </c>
      <c r="AM177" s="1">
        <v>0.44779052876243258</v>
      </c>
      <c r="AN177" s="1">
        <v>0.29528476514632257</v>
      </c>
      <c r="AO177" s="1">
        <v>0.23204441586959906</v>
      </c>
      <c r="AP177" s="1">
        <v>0.42955618899525805</v>
      </c>
      <c r="AQ177" s="1">
        <v>0.29256423312624602</v>
      </c>
      <c r="AR177" s="1">
        <v>0.25686952120265705</v>
      </c>
      <c r="AS177" s="1">
        <v>0.24112299975779924</v>
      </c>
      <c r="AT177" s="1">
        <v>0.28766111882361883</v>
      </c>
      <c r="AU177" s="1">
        <v>0.22984253989794493</v>
      </c>
      <c r="AV177" s="1">
        <v>0.17486275118242911</v>
      </c>
      <c r="AW177" s="1"/>
      <c r="AX177" s="1"/>
      <c r="AY177" s="1"/>
      <c r="AZ177" s="1"/>
      <c r="BA177" s="1"/>
    </row>
    <row r="178" spans="1:56" x14ac:dyDescent="0.25">
      <c r="B178" t="s">
        <v>3</v>
      </c>
      <c r="C178" s="1"/>
      <c r="D178" s="1"/>
      <c r="E178" s="1"/>
      <c r="F178" s="1"/>
      <c r="G178" s="1"/>
      <c r="H178" s="1"/>
      <c r="I178" s="1"/>
      <c r="J178" s="1"/>
      <c r="K178" s="1"/>
      <c r="L178" s="1"/>
      <c r="M178" s="1">
        <v>0.53359787100265543</v>
      </c>
      <c r="N178" s="1">
        <v>0.6607620590805825</v>
      </c>
      <c r="O178" s="1">
        <v>0.70753939585336523</v>
      </c>
      <c r="P178" s="1">
        <v>0.42286061083984772</v>
      </c>
      <c r="Q178" s="1">
        <v>0.45295910819929797</v>
      </c>
      <c r="R178" s="1">
        <v>0.39787165965483789</v>
      </c>
      <c r="S178" s="1">
        <v>0.36844825801845871</v>
      </c>
      <c r="T178" s="1">
        <v>0.31677686136037653</v>
      </c>
      <c r="U178" s="1">
        <v>0.21891520027177952</v>
      </c>
      <c r="V178" s="1">
        <v>0.24402506529319876</v>
      </c>
      <c r="W178" s="1">
        <v>0.25161275880988859</v>
      </c>
      <c r="X178" s="1">
        <v>0.31899298188940456</v>
      </c>
      <c r="Y178" s="1">
        <v>0.34829470316834987</v>
      </c>
      <c r="Z178" s="1">
        <v>0.32874807713485305</v>
      </c>
      <c r="AA178" s="1">
        <v>0.29976522660266175</v>
      </c>
      <c r="AB178" s="1">
        <v>0.310374433718759</v>
      </c>
      <c r="AC178" s="1">
        <v>0.23657969019175898</v>
      </c>
      <c r="AD178" s="1">
        <v>0.29576873738941933</v>
      </c>
      <c r="AE178" s="1">
        <v>0.25315281213085677</v>
      </c>
      <c r="AF178" s="1">
        <v>0.37509034416191656</v>
      </c>
      <c r="AG178" s="1">
        <v>0.23528686700457552</v>
      </c>
      <c r="AH178" s="1">
        <v>0.33382058429311107</v>
      </c>
      <c r="AI178" s="1">
        <v>0.29136345971602667</v>
      </c>
      <c r="AJ178" s="1">
        <v>0.27212605374065685</v>
      </c>
      <c r="AK178" s="1">
        <v>0.3672252010729754</v>
      </c>
      <c r="AL178" s="1">
        <v>0.33248275037199004</v>
      </c>
      <c r="AM178" s="1">
        <v>0.44779052876243258</v>
      </c>
      <c r="AN178" s="1">
        <v>0.29528476514632257</v>
      </c>
      <c r="AO178" s="1">
        <v>0.23204441586959906</v>
      </c>
      <c r="AP178" s="1">
        <v>0.42955618899525805</v>
      </c>
      <c r="AQ178" s="1">
        <v>0.29256423312624602</v>
      </c>
      <c r="AR178" s="1">
        <v>0.25686952120265705</v>
      </c>
      <c r="AS178" s="1">
        <v>0.24112299975779924</v>
      </c>
      <c r="AT178" s="1">
        <v>0.28766111882361883</v>
      </c>
      <c r="AU178" s="1">
        <v>0.22984253989794493</v>
      </c>
      <c r="AV178" s="1">
        <v>0.19867549668874174</v>
      </c>
      <c r="AW178" s="1">
        <v>0.22419928825622773</v>
      </c>
      <c r="AX178" s="1">
        <v>0.21071428571428572</v>
      </c>
      <c r="AY178" s="1">
        <v>0.2078853046594982</v>
      </c>
      <c r="AZ178" s="1">
        <v>0.17500000000000002</v>
      </c>
      <c r="BA178" s="1">
        <v>0.20357142857142857</v>
      </c>
    </row>
    <row r="179" spans="1:56" x14ac:dyDescent="0.25">
      <c r="A179" t="s">
        <v>108</v>
      </c>
      <c r="B179" t="s">
        <v>1</v>
      </c>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f>'3. MAC DSF calcs'!D140</f>
        <v>0.2857142857142857</v>
      </c>
      <c r="AV179" s="1">
        <f>'3. MAC DSF calcs'!E140</f>
        <v>0.30985915492957744</v>
      </c>
      <c r="AW179" s="1">
        <f>'3. MAC DSF calcs'!F140</f>
        <v>0.3116279069767442</v>
      </c>
      <c r="AX179" s="1">
        <f>'3. MAC DSF calcs'!G140</f>
        <v>0.247787610619469</v>
      </c>
      <c r="AY179" s="1">
        <f>'3. MAC DSF calcs'!H140</f>
        <v>0.17672413793103448</v>
      </c>
      <c r="AZ179" s="1">
        <f>'3. MAC DSF calcs'!I140</f>
        <v>0.1982758620689655</v>
      </c>
      <c r="BA179" s="1">
        <f>'3. MAC DSF calcs'!J140</f>
        <v>0.31896551724137934</v>
      </c>
      <c r="BB179" s="4">
        <v>46174</v>
      </c>
      <c r="BC179" t="s">
        <v>705</v>
      </c>
      <c r="BD179" t="s">
        <v>6</v>
      </c>
    </row>
    <row r="180" spans="1:56" x14ac:dyDescent="0.25">
      <c r="B180" t="s">
        <v>2</v>
      </c>
      <c r="C180" s="1">
        <v>0.14897164366816526</v>
      </c>
      <c r="D180" s="1">
        <v>0.19323589600864885</v>
      </c>
      <c r="E180" s="1">
        <v>0.15749906415337125</v>
      </c>
      <c r="F180" s="1">
        <v>0.19695081423444896</v>
      </c>
      <c r="G180" s="1">
        <v>0.21601214323019091</v>
      </c>
      <c r="H180" s="1">
        <v>0.25696664926623836</v>
      </c>
      <c r="I180" s="1">
        <v>0.26825697158665535</v>
      </c>
      <c r="J180" s="1">
        <v>0.3524232379667403</v>
      </c>
      <c r="K180" s="1">
        <v>0.46708691144283027</v>
      </c>
      <c r="L180" s="1">
        <v>0.35662854106463265</v>
      </c>
      <c r="M180" s="1">
        <v>0.37299167257037186</v>
      </c>
      <c r="N180" s="1">
        <v>0.42006353332215851</v>
      </c>
      <c r="O180" s="1">
        <v>0.33708473054059768</v>
      </c>
      <c r="P180" s="1">
        <v>0.29476804379696575</v>
      </c>
      <c r="Q180" s="1">
        <v>0.26289797456381597</v>
      </c>
      <c r="R180" s="1">
        <v>0.24361367218560592</v>
      </c>
      <c r="S180" s="1">
        <v>0.40512770300109113</v>
      </c>
      <c r="T180" s="1">
        <v>0.36248529709480082</v>
      </c>
      <c r="U180" s="1">
        <v>0.34842012373209852</v>
      </c>
      <c r="V180" s="1">
        <v>0.20674791805081524</v>
      </c>
      <c r="W180" s="1">
        <v>0.23756486785679568</v>
      </c>
      <c r="X180" s="1">
        <v>0.22256521170023824</v>
      </c>
      <c r="Y180" s="1">
        <v>0.20345983246353236</v>
      </c>
      <c r="Z180" s="1">
        <v>0.3212132688994877</v>
      </c>
      <c r="AA180" s="1">
        <v>0.16175986368211445</v>
      </c>
      <c r="AB180" s="1">
        <v>0.13916533224862848</v>
      </c>
      <c r="AC180" s="1">
        <v>0.13180978915161795</v>
      </c>
      <c r="AD180" s="1">
        <v>0.12349609625957202</v>
      </c>
      <c r="AE180" s="1">
        <v>0.38786559074764326</v>
      </c>
      <c r="AF180" s="1">
        <v>8.3882397370663109E-2</v>
      </c>
      <c r="AG180" s="1">
        <v>9.5270657043261819E-2</v>
      </c>
      <c r="AH180" s="1">
        <v>0.1143337725353856</v>
      </c>
      <c r="AI180" s="1">
        <v>0.12880242885179094</v>
      </c>
      <c r="AJ180" s="1">
        <v>0.10366733079119309</v>
      </c>
      <c r="AK180" s="1">
        <v>0.13002842461622827</v>
      </c>
      <c r="AL180" s="1">
        <v>0.19693996808331901</v>
      </c>
      <c r="AM180" s="1">
        <v>0.20624365600441152</v>
      </c>
      <c r="AN180" s="1">
        <v>0.13541465529235039</v>
      </c>
      <c r="AO180" s="1">
        <v>0.14182482583403386</v>
      </c>
      <c r="AP180" s="1">
        <v>0.22847697663674402</v>
      </c>
      <c r="AQ180" s="1">
        <v>0.24301381331380573</v>
      </c>
      <c r="AR180" s="1">
        <v>0.22404640863779873</v>
      </c>
      <c r="AS180" s="1">
        <v>0.28518985707221195</v>
      </c>
      <c r="AT180" s="1">
        <v>0.19824278756122196</v>
      </c>
      <c r="AU180" s="1">
        <v>0.18006026915243137</v>
      </c>
      <c r="AV180" s="1">
        <v>0.23815342762874728</v>
      </c>
      <c r="AW180" s="1"/>
      <c r="AX180" s="1"/>
      <c r="AY180" s="1"/>
      <c r="AZ180" s="1"/>
      <c r="BA180" s="1"/>
    </row>
    <row r="181" spans="1:56" x14ac:dyDescent="0.25">
      <c r="B181" t="s">
        <v>3</v>
      </c>
      <c r="C181" s="1">
        <v>0.14897164366816526</v>
      </c>
      <c r="D181" s="1">
        <v>0.19323589600864885</v>
      </c>
      <c r="E181" s="1">
        <v>0.15749906415337125</v>
      </c>
      <c r="F181" s="1">
        <v>0.19695081423444896</v>
      </c>
      <c r="G181" s="1">
        <v>0.21601214323019091</v>
      </c>
      <c r="H181" s="1">
        <v>0.25696664926623836</v>
      </c>
      <c r="I181" s="1">
        <v>0.26825697158665535</v>
      </c>
      <c r="J181" s="1">
        <v>0.3524232379667403</v>
      </c>
      <c r="K181" s="1">
        <v>0.46708691144283027</v>
      </c>
      <c r="L181" s="1">
        <v>0.35662854106463265</v>
      </c>
      <c r="M181" s="1">
        <v>0.37299167257037186</v>
      </c>
      <c r="N181" s="1">
        <v>0.42006353332215851</v>
      </c>
      <c r="O181" s="1">
        <v>0.33708473054059768</v>
      </c>
      <c r="P181" s="1">
        <v>0.29476804379696575</v>
      </c>
      <c r="Q181" s="1">
        <v>0.26289797456381597</v>
      </c>
      <c r="R181" s="1">
        <v>0.24361367218560592</v>
      </c>
      <c r="S181" s="1">
        <v>0.40512770300109113</v>
      </c>
      <c r="T181" s="1">
        <v>0.36248529709480082</v>
      </c>
      <c r="U181" s="1">
        <v>0.34842012373209852</v>
      </c>
      <c r="V181" s="1">
        <v>0.20674791805081524</v>
      </c>
      <c r="W181" s="1">
        <v>0.23756486785679568</v>
      </c>
      <c r="X181" s="1">
        <v>0.22256521170023824</v>
      </c>
      <c r="Y181" s="1">
        <v>0.20345983246353236</v>
      </c>
      <c r="Z181" s="1">
        <v>0.3212132688994877</v>
      </c>
      <c r="AA181" s="1">
        <v>0.16175986368211445</v>
      </c>
      <c r="AB181" s="1">
        <v>0.13916533224862848</v>
      </c>
      <c r="AC181" s="1">
        <v>0.13180978915161795</v>
      </c>
      <c r="AD181" s="1">
        <v>0.12349609625957202</v>
      </c>
      <c r="AE181" s="1">
        <v>0.38786559074764326</v>
      </c>
      <c r="AF181" s="1">
        <v>8.3882397370663109E-2</v>
      </c>
      <c r="AG181" s="1">
        <v>9.5270657043261819E-2</v>
      </c>
      <c r="AH181" s="1">
        <v>0.1143337725353856</v>
      </c>
      <c r="AI181" s="1">
        <v>0.12880242885179094</v>
      </c>
      <c r="AJ181" s="1">
        <v>0.10366733079119309</v>
      </c>
      <c r="AK181" s="1">
        <v>0.13002842461622827</v>
      </c>
      <c r="AL181" s="1">
        <v>0.19693996808331901</v>
      </c>
      <c r="AM181" s="1">
        <v>0.20624365600441152</v>
      </c>
      <c r="AN181" s="1">
        <v>0.13541465529235039</v>
      </c>
      <c r="AO181" s="1">
        <v>0.14182482583403386</v>
      </c>
      <c r="AP181" s="1">
        <v>0.22847697663674402</v>
      </c>
      <c r="AQ181" s="1">
        <v>0.24301381331380573</v>
      </c>
      <c r="AR181" s="1">
        <v>0.22404640863779873</v>
      </c>
      <c r="AS181" s="1">
        <v>0.28518985707221195</v>
      </c>
      <c r="AT181" s="1">
        <v>0.19824278756122196</v>
      </c>
      <c r="AU181" s="1">
        <v>0.18006026915243137</v>
      </c>
      <c r="AV181" s="1">
        <v>0.30985915492957744</v>
      </c>
      <c r="AW181" s="1">
        <v>0.3116279069767442</v>
      </c>
      <c r="AX181" s="1">
        <v>0.247787610619469</v>
      </c>
      <c r="AY181" s="1">
        <v>0.17672413793103448</v>
      </c>
      <c r="AZ181" s="1">
        <v>0.1982758620689655</v>
      </c>
      <c r="BA181" s="1">
        <v>0.31896551724137934</v>
      </c>
    </row>
    <row r="182" spans="1:56" x14ac:dyDescent="0.25">
      <c r="A182" t="s">
        <v>109</v>
      </c>
      <c r="B182" t="s">
        <v>1</v>
      </c>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v>6.25E-2</v>
      </c>
      <c r="AV182" s="1">
        <v>7.3863636363636354E-2</v>
      </c>
      <c r="AW182" s="1">
        <v>3.3707865168539325E-2</v>
      </c>
      <c r="AX182" s="1">
        <v>2.185792349726776E-2</v>
      </c>
      <c r="AY182" s="1">
        <v>3.2608695652173912E-2</v>
      </c>
      <c r="AZ182" s="1">
        <v>2.1390374331550804E-2</v>
      </c>
      <c r="BA182" s="1">
        <v>3.6842105263157891E-2</v>
      </c>
      <c r="BC182" t="s">
        <v>110</v>
      </c>
      <c r="BD182" t="s">
        <v>6</v>
      </c>
    </row>
    <row r="183" spans="1:56" x14ac:dyDescent="0.25">
      <c r="B183" t="s">
        <v>2</v>
      </c>
      <c r="C183" s="1"/>
      <c r="D183" s="1"/>
      <c r="E183" s="1"/>
      <c r="F183" s="1"/>
      <c r="G183" s="1"/>
      <c r="H183" s="1"/>
      <c r="I183" s="1"/>
      <c r="J183" s="1"/>
      <c r="K183" s="1"/>
      <c r="L183" s="1"/>
      <c r="M183" s="1"/>
      <c r="N183" s="1"/>
      <c r="O183" s="1"/>
      <c r="P183" s="1"/>
      <c r="Q183" s="1">
        <v>2.1156021042652004E-2</v>
      </c>
      <c r="R183" s="1">
        <v>7.5659391719725119E-2</v>
      </c>
      <c r="S183" s="1">
        <v>9.6349730602624029E-2</v>
      </c>
      <c r="T183" s="1">
        <v>0.11589276861849389</v>
      </c>
      <c r="U183" s="1">
        <v>0.12795406881289909</v>
      </c>
      <c r="V183" s="1">
        <v>0.28520968830452031</v>
      </c>
      <c r="W183" s="1">
        <v>0.23121524094529358</v>
      </c>
      <c r="X183" s="1">
        <v>8.9551827175846282E-2</v>
      </c>
      <c r="Y183" s="1">
        <v>0.15931346705904623</v>
      </c>
      <c r="Z183" s="1">
        <v>6.0672989548078579E-2</v>
      </c>
      <c r="AA183" s="1">
        <v>8.3822475357321652E-2</v>
      </c>
      <c r="AB183" s="1">
        <v>7.7985813481718042E-2</v>
      </c>
      <c r="AC183" s="1">
        <v>1.6000426117014434E-2</v>
      </c>
      <c r="AD183" s="1">
        <v>2.4917458791455693E-2</v>
      </c>
      <c r="AE183" s="1">
        <v>5.3380382600832724E-3</v>
      </c>
      <c r="AF183" s="1">
        <v>7.4751350014673782E-3</v>
      </c>
      <c r="AG183" s="1">
        <v>9.4248618213387276E-3</v>
      </c>
      <c r="AH183" s="1">
        <v>3.75912539056941E-3</v>
      </c>
      <c r="AI183" s="1">
        <v>6.0223585482114712E-3</v>
      </c>
      <c r="AJ183" s="1">
        <v>9.7452607492962209E-3</v>
      </c>
      <c r="AK183" s="1">
        <v>1.8643429497546896E-2</v>
      </c>
      <c r="AL183" s="1">
        <v>4.1186210363335064E-2</v>
      </c>
      <c r="AM183" s="1">
        <v>7.3105010199688597E-2</v>
      </c>
      <c r="AN183" s="1">
        <v>7.5063763589008375E-2</v>
      </c>
      <c r="AO183" s="1">
        <v>5.6575169613640147E-2</v>
      </c>
      <c r="AP183" s="1">
        <v>0.10811629465764393</v>
      </c>
      <c r="AQ183" s="1">
        <v>0.14705567251557308</v>
      </c>
      <c r="AR183" s="1">
        <v>8.9516793549486023E-2</v>
      </c>
      <c r="AS183" s="1">
        <v>0.15543423361997824</v>
      </c>
      <c r="AT183" s="1">
        <v>0.11051530886165804</v>
      </c>
      <c r="AU183" s="1">
        <v>0.1011343925114094</v>
      </c>
      <c r="AV183" s="1">
        <v>0.12349180274178206</v>
      </c>
      <c r="AW183" s="1"/>
      <c r="AX183" s="1"/>
      <c r="AY183" s="1"/>
      <c r="AZ183" s="1"/>
      <c r="BA183" s="1"/>
    </row>
    <row r="184" spans="1:56" x14ac:dyDescent="0.25">
      <c r="B184" t="s">
        <v>3</v>
      </c>
      <c r="C184" s="1"/>
      <c r="D184" s="1"/>
      <c r="E184" s="1"/>
      <c r="F184" s="1"/>
      <c r="G184" s="1"/>
      <c r="H184" s="1"/>
      <c r="I184" s="1"/>
      <c r="J184" s="1"/>
      <c r="K184" s="1"/>
      <c r="L184" s="1"/>
      <c r="M184" s="1"/>
      <c r="N184" s="1"/>
      <c r="O184" s="1"/>
      <c r="P184" s="1"/>
      <c r="Q184" s="1">
        <v>2.1156021042652004E-2</v>
      </c>
      <c r="R184" s="1">
        <v>7.5659391719725119E-2</v>
      </c>
      <c r="S184" s="1">
        <v>9.6349730602624029E-2</v>
      </c>
      <c r="T184" s="1">
        <v>0.11589276861849389</v>
      </c>
      <c r="U184" s="1">
        <v>0.12795406881289909</v>
      </c>
      <c r="V184" s="1">
        <v>0.28520968830452031</v>
      </c>
      <c r="W184" s="1">
        <v>0.23121524094529358</v>
      </c>
      <c r="X184" s="1">
        <v>8.9551827175846282E-2</v>
      </c>
      <c r="Y184" s="1">
        <v>0.15931346705904623</v>
      </c>
      <c r="Z184" s="1">
        <v>6.0672989548078579E-2</v>
      </c>
      <c r="AA184" s="1">
        <v>8.3822475357321652E-2</v>
      </c>
      <c r="AB184" s="1">
        <v>7.7985813481718042E-2</v>
      </c>
      <c r="AC184" s="1">
        <v>1.6000426117014434E-2</v>
      </c>
      <c r="AD184" s="1">
        <v>2.4917458791455693E-2</v>
      </c>
      <c r="AE184" s="1">
        <v>5.3380382600832724E-3</v>
      </c>
      <c r="AF184" s="1">
        <v>7.4751350014673782E-3</v>
      </c>
      <c r="AG184" s="1">
        <v>9.4248618213387276E-3</v>
      </c>
      <c r="AH184" s="1">
        <v>3.75912539056941E-3</v>
      </c>
      <c r="AI184" s="1">
        <v>6.0223585482114712E-3</v>
      </c>
      <c r="AJ184" s="1">
        <v>9.7452607492962209E-3</v>
      </c>
      <c r="AK184" s="1">
        <v>1.8643429497546896E-2</v>
      </c>
      <c r="AL184" s="1">
        <v>4.1186210363335064E-2</v>
      </c>
      <c r="AM184" s="1">
        <v>7.3105010199688597E-2</v>
      </c>
      <c r="AN184" s="1">
        <v>7.5063763589008375E-2</v>
      </c>
      <c r="AO184" s="1">
        <v>5.6575169613640147E-2</v>
      </c>
      <c r="AP184" s="1">
        <v>0.10811629465764393</v>
      </c>
      <c r="AQ184" s="1">
        <v>0.14705567251557308</v>
      </c>
      <c r="AR184" s="1">
        <v>8.9516793549486023E-2</v>
      </c>
      <c r="AS184" s="1">
        <v>0.15543423361997824</v>
      </c>
      <c r="AT184" s="1">
        <v>0.11051530886165804</v>
      </c>
      <c r="AU184" s="1">
        <v>0.1011343925114094</v>
      </c>
      <c r="AV184" s="1">
        <v>7.3863636363636354E-2</v>
      </c>
      <c r="AW184" s="1">
        <v>3.3707865168539325E-2</v>
      </c>
      <c r="AX184" s="1">
        <v>2.185792349726776E-2</v>
      </c>
      <c r="AY184" s="1">
        <v>3.2608695652173912E-2</v>
      </c>
      <c r="AZ184" s="1">
        <v>2.1390374331550804E-2</v>
      </c>
      <c r="BA184" s="1">
        <v>3.6842105263157891E-2</v>
      </c>
    </row>
    <row r="185" spans="1:56" x14ac:dyDescent="0.25">
      <c r="A185" t="s">
        <v>111</v>
      </c>
      <c r="B185" t="s">
        <v>1</v>
      </c>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v>0.252</v>
      </c>
      <c r="AV185" s="1">
        <v>0.20599999999999999</v>
      </c>
      <c r="AW185" s="1">
        <v>0.20399999999999999</v>
      </c>
      <c r="AX185" s="1">
        <v>0.189</v>
      </c>
      <c r="AY185" s="1">
        <v>0.186</v>
      </c>
      <c r="AZ185" s="1">
        <v>0.155</v>
      </c>
      <c r="BA185" s="1">
        <v>0.16</v>
      </c>
      <c r="BC185" t="s">
        <v>112</v>
      </c>
      <c r="BD185" t="s">
        <v>6</v>
      </c>
    </row>
    <row r="186" spans="1:56" x14ac:dyDescent="0.25">
      <c r="B186" t="s">
        <v>2</v>
      </c>
      <c r="C186" s="1">
        <v>0.15401019251741146</v>
      </c>
      <c r="D186" s="1">
        <v>0.19309452303886743</v>
      </c>
      <c r="E186" s="1">
        <v>0.21880980778232176</v>
      </c>
      <c r="F186" s="1">
        <v>0.2608398298088565</v>
      </c>
      <c r="G186" s="1">
        <v>0.2804547503224904</v>
      </c>
      <c r="H186" s="1">
        <v>0.31656930923244458</v>
      </c>
      <c r="I186" s="1">
        <v>0.3021817044954746</v>
      </c>
      <c r="J186" s="1">
        <v>0.28497595266492093</v>
      </c>
      <c r="K186" s="1">
        <v>0.26497719040210505</v>
      </c>
      <c r="L186" s="1">
        <v>0.27233204353929474</v>
      </c>
      <c r="M186" s="1">
        <v>0.28307460966473519</v>
      </c>
      <c r="N186" s="1">
        <v>0.383245869678562</v>
      </c>
      <c r="O186" s="1">
        <v>0.35960842758656969</v>
      </c>
      <c r="P186" s="1">
        <v>0.43819673575066276</v>
      </c>
      <c r="Q186" s="1">
        <v>0.39572890314308645</v>
      </c>
      <c r="R186" s="1">
        <v>0.27283400311726452</v>
      </c>
      <c r="S186" s="1">
        <v>0.26532818484666026</v>
      </c>
      <c r="T186" s="1">
        <v>0.20373605154410296</v>
      </c>
      <c r="U186" s="1">
        <v>0.175044209363901</v>
      </c>
      <c r="V186" s="1">
        <v>0.21196909520717822</v>
      </c>
      <c r="W186" s="1">
        <v>0.18518464075594657</v>
      </c>
      <c r="X186" s="1">
        <v>0.14106809955738189</v>
      </c>
      <c r="Y186" s="1">
        <v>0.16257405729862676</v>
      </c>
      <c r="Z186" s="1">
        <v>0.16247684470131776</v>
      </c>
      <c r="AA186" s="1">
        <v>8.7949163866349558E-2</v>
      </c>
      <c r="AB186" s="1">
        <v>0.12132598460033134</v>
      </c>
      <c r="AC186" s="1">
        <v>8.1576453591248446E-2</v>
      </c>
      <c r="AD186" s="1">
        <v>6.8109439297853069E-2</v>
      </c>
      <c r="AE186" s="1">
        <v>5.6389210565062478E-2</v>
      </c>
      <c r="AF186" s="1">
        <v>5.0353454304816504E-2</v>
      </c>
      <c r="AG186" s="1">
        <v>4.6485711787755075E-2</v>
      </c>
      <c r="AH186" s="1">
        <v>5.3543951485506752E-2</v>
      </c>
      <c r="AI186" s="1">
        <v>5.3202611381184345E-2</v>
      </c>
      <c r="AJ186" s="1">
        <v>4.4801037925985235E-2</v>
      </c>
      <c r="AK186" s="1">
        <v>0.10664862444079741</v>
      </c>
      <c r="AL186" s="1">
        <v>6.183512908667195E-2</v>
      </c>
      <c r="AM186" s="1">
        <v>6.268103585781E-2</v>
      </c>
      <c r="AN186" s="1">
        <v>8.8617608602069714E-2</v>
      </c>
      <c r="AO186" s="1">
        <v>0.15197608021212533</v>
      </c>
      <c r="AP186" s="1">
        <v>0.24262069731867703</v>
      </c>
      <c r="AQ186" s="1">
        <v>0.15439523177061037</v>
      </c>
      <c r="AR186" s="1">
        <v>0.11981567972891595</v>
      </c>
      <c r="AS186" s="1">
        <v>0.15563213190902403</v>
      </c>
      <c r="AT186" s="1">
        <v>0.19157885720604184</v>
      </c>
      <c r="AU186" s="1">
        <v>0.25975747736612881</v>
      </c>
      <c r="AV186" s="1">
        <v>0.20923958751535501</v>
      </c>
      <c r="AW186" s="1"/>
      <c r="AX186" s="1"/>
      <c r="AY186" s="1"/>
      <c r="AZ186" s="1"/>
      <c r="BA186" s="1"/>
    </row>
    <row r="187" spans="1:56" x14ac:dyDescent="0.25">
      <c r="B187" t="s">
        <v>3</v>
      </c>
      <c r="C187" s="1">
        <v>0.15401019251741146</v>
      </c>
      <c r="D187" s="1">
        <v>0.19309452303886743</v>
      </c>
      <c r="E187" s="1">
        <v>0.21880980778232176</v>
      </c>
      <c r="F187" s="1">
        <v>0.2608398298088565</v>
      </c>
      <c r="G187" s="1">
        <v>0.2804547503224904</v>
      </c>
      <c r="H187" s="1">
        <v>0.31656930923244458</v>
      </c>
      <c r="I187" s="1">
        <v>0.3021817044954746</v>
      </c>
      <c r="J187" s="1">
        <v>0.28497595266492093</v>
      </c>
      <c r="K187" s="1">
        <v>0.26497719040210505</v>
      </c>
      <c r="L187" s="1">
        <v>0.27233204353929474</v>
      </c>
      <c r="M187" s="1">
        <v>0.28307460966473519</v>
      </c>
      <c r="N187" s="1">
        <v>0.383245869678562</v>
      </c>
      <c r="O187" s="1">
        <v>0.35960842758656969</v>
      </c>
      <c r="P187" s="1">
        <v>0.43819673575066276</v>
      </c>
      <c r="Q187" s="1">
        <v>0.39572890314308645</v>
      </c>
      <c r="R187" s="1">
        <v>0.27283400311726452</v>
      </c>
      <c r="S187" s="1">
        <v>0.26532818484666026</v>
      </c>
      <c r="T187" s="1">
        <v>0.20373605154410296</v>
      </c>
      <c r="U187" s="1">
        <v>0.175044209363901</v>
      </c>
      <c r="V187" s="1">
        <v>0.21196909520717822</v>
      </c>
      <c r="W187" s="1">
        <v>0.18518464075594657</v>
      </c>
      <c r="X187" s="1">
        <v>0.14106809955738189</v>
      </c>
      <c r="Y187" s="1">
        <v>0.16257405729862676</v>
      </c>
      <c r="Z187" s="1">
        <v>0.16247684470131776</v>
      </c>
      <c r="AA187" s="1">
        <v>8.7949163866349558E-2</v>
      </c>
      <c r="AB187" s="1">
        <v>0.12132598460033134</v>
      </c>
      <c r="AC187" s="1">
        <v>8.1576453591248446E-2</v>
      </c>
      <c r="AD187" s="1">
        <v>6.8109439297853069E-2</v>
      </c>
      <c r="AE187" s="1">
        <v>5.6389210565062478E-2</v>
      </c>
      <c r="AF187" s="1">
        <v>5.0353454304816504E-2</v>
      </c>
      <c r="AG187" s="1">
        <v>4.6485711787755075E-2</v>
      </c>
      <c r="AH187" s="1">
        <v>5.3543951485506752E-2</v>
      </c>
      <c r="AI187" s="1">
        <v>5.3202611381184345E-2</v>
      </c>
      <c r="AJ187" s="1">
        <v>4.4801037925985235E-2</v>
      </c>
      <c r="AK187" s="1">
        <v>0.10664862444079741</v>
      </c>
      <c r="AL187" s="1">
        <v>6.183512908667195E-2</v>
      </c>
      <c r="AM187" s="1">
        <v>6.268103585781E-2</v>
      </c>
      <c r="AN187" s="1">
        <v>8.8617608602069714E-2</v>
      </c>
      <c r="AO187" s="1">
        <v>0.15197608021212533</v>
      </c>
      <c r="AP187" s="1">
        <v>0.24262069731867703</v>
      </c>
      <c r="AQ187" s="1">
        <v>0.15439523177061037</v>
      </c>
      <c r="AR187" s="1">
        <v>0.11981567972891595</v>
      </c>
      <c r="AS187" s="1">
        <v>0.15563213190902403</v>
      </c>
      <c r="AT187" s="1">
        <v>0.19157885720604184</v>
      </c>
      <c r="AU187" s="1">
        <v>0.25975747736612881</v>
      </c>
      <c r="AV187" s="1">
        <v>0.20599999999999999</v>
      </c>
      <c r="AW187" s="1">
        <v>0.20399999999999999</v>
      </c>
      <c r="AX187" s="1">
        <v>0.189</v>
      </c>
      <c r="AY187" s="1">
        <v>0.186</v>
      </c>
      <c r="AZ187" s="1">
        <v>0.155</v>
      </c>
      <c r="BA187" s="1">
        <v>0.16</v>
      </c>
    </row>
    <row r="188" spans="1:56" x14ac:dyDescent="0.25">
      <c r="A188" t="s">
        <v>113</v>
      </c>
      <c r="B188" t="s">
        <v>1</v>
      </c>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v>8.0000000000000002E-3</v>
      </c>
      <c r="AQ188" s="1">
        <v>1.0999999999999999E-2</v>
      </c>
      <c r="AR188" s="1">
        <v>1.0999999999999999E-2</v>
      </c>
      <c r="AS188" s="1">
        <v>1.4999999999999999E-2</v>
      </c>
      <c r="AT188" s="1">
        <v>1.0999999999999999E-2</v>
      </c>
      <c r="AU188" s="1">
        <v>0.01</v>
      </c>
      <c r="AV188" s="1">
        <v>1.0999999999999999E-2</v>
      </c>
      <c r="AW188" s="1">
        <v>8.9999999999999993E-3</v>
      </c>
      <c r="AX188" s="1">
        <v>8.9999999999999993E-3</v>
      </c>
      <c r="AY188" s="1">
        <v>0.01</v>
      </c>
      <c r="AZ188" s="1">
        <v>1.0999999999999999E-2</v>
      </c>
      <c r="BA188" s="1">
        <v>1.2E-2</v>
      </c>
      <c r="BB188" s="4">
        <v>46143</v>
      </c>
      <c r="BC188" t="s">
        <v>635</v>
      </c>
      <c r="BD188" t="s">
        <v>6</v>
      </c>
    </row>
    <row r="189" spans="1:56" x14ac:dyDescent="0.25">
      <c r="B189" t="s">
        <v>2</v>
      </c>
      <c r="C189" s="1" t="s">
        <v>114</v>
      </c>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row>
    <row r="190" spans="1:56" x14ac:dyDescent="0.25">
      <c r="B190" t="s">
        <v>3</v>
      </c>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v>8.0000000000000002E-3</v>
      </c>
      <c r="AQ190" s="1">
        <v>1.0999999999999999E-2</v>
      </c>
      <c r="AR190" s="1">
        <v>1.0999999999999999E-2</v>
      </c>
      <c r="AS190" s="1">
        <v>1.4999999999999999E-2</v>
      </c>
      <c r="AT190" s="1">
        <v>1.0999999999999999E-2</v>
      </c>
      <c r="AU190" s="1">
        <v>0.01</v>
      </c>
      <c r="AV190" s="1">
        <v>1.0999999999999999E-2</v>
      </c>
      <c r="AW190" s="1">
        <v>8.9999999999999993E-3</v>
      </c>
      <c r="AX190" s="1">
        <v>8.9999999999999993E-3</v>
      </c>
      <c r="AY190" s="1">
        <v>0.01</v>
      </c>
      <c r="AZ190" s="1">
        <v>1.0999999999999999E-2</v>
      </c>
      <c r="BA190" s="1">
        <v>1.2E-2</v>
      </c>
    </row>
    <row r="191" spans="1:56" x14ac:dyDescent="0.25">
      <c r="A191" t="s">
        <v>115</v>
      </c>
      <c r="B191" t="s">
        <v>1</v>
      </c>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v>6.7114093959731542E-3</v>
      </c>
      <c r="AV191" s="1">
        <v>6.6445182724252493E-3</v>
      </c>
      <c r="AW191" s="1">
        <v>6.5789473684210531E-3</v>
      </c>
      <c r="AX191" s="1">
        <v>3.3003300330033004E-3</v>
      </c>
      <c r="AY191" s="1">
        <v>3.2894736842105266E-3</v>
      </c>
      <c r="AZ191" s="1">
        <v>3.3003300330033004E-3</v>
      </c>
      <c r="BA191" s="1">
        <v>3.2894736842105266E-3</v>
      </c>
      <c r="BB191" s="4">
        <v>46113</v>
      </c>
      <c r="BC191" t="s">
        <v>259</v>
      </c>
      <c r="BD191" t="s">
        <v>6</v>
      </c>
    </row>
    <row r="192" spans="1:56" x14ac:dyDescent="0.25">
      <c r="B192" t="s">
        <v>2</v>
      </c>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v>0.14369865412536229</v>
      </c>
      <c r="AG192" s="1">
        <v>1.6840867322924016E-2</v>
      </c>
      <c r="AH192" s="1">
        <v>1.5832513567708473E-2</v>
      </c>
      <c r="AI192" s="1">
        <v>1.5559011463032247E-2</v>
      </c>
      <c r="AJ192" s="1">
        <v>1.8622802924838425E-2</v>
      </c>
      <c r="AK192" s="1">
        <v>2.4188864635419707E-2</v>
      </c>
      <c r="AL192" s="1">
        <v>2.683237114832495E-2</v>
      </c>
      <c r="AM192" s="1">
        <v>4.7698300346321755E-2</v>
      </c>
      <c r="AN192" s="1">
        <v>4.1178112628592022E-2</v>
      </c>
      <c r="AO192" s="1">
        <v>1.938616285828924E-2</v>
      </c>
      <c r="AP192" s="1">
        <v>3.3921463468387245E-2</v>
      </c>
      <c r="AQ192" s="1">
        <v>5.8478785109219895E-2</v>
      </c>
      <c r="AR192" s="1">
        <v>4.0829268194467826E-2</v>
      </c>
      <c r="AS192" s="1">
        <v>2.4737245045622275E-2</v>
      </c>
      <c r="AT192" s="1">
        <v>2.3611427492659338E-2</v>
      </c>
      <c r="AU192" s="1">
        <v>2.6212907720373897E-2</v>
      </c>
      <c r="AV192" s="1">
        <v>2.2874218500531524E-2</v>
      </c>
      <c r="AW192" s="1"/>
      <c r="AX192" s="1"/>
      <c r="AY192" s="1"/>
      <c r="AZ192" s="1"/>
      <c r="BA192" s="1"/>
    </row>
    <row r="193" spans="1:56" x14ac:dyDescent="0.25">
      <c r="B193" t="s">
        <v>3</v>
      </c>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v>0.14369865412536229</v>
      </c>
      <c r="AG193" s="1">
        <v>1.6840867322924016E-2</v>
      </c>
      <c r="AH193" s="1">
        <v>1.5832513567708473E-2</v>
      </c>
      <c r="AI193" s="1">
        <v>1.5559011463032247E-2</v>
      </c>
      <c r="AJ193" s="1">
        <v>1.8622802924838425E-2</v>
      </c>
      <c r="AK193" s="1">
        <v>2.4188864635419707E-2</v>
      </c>
      <c r="AL193" s="1">
        <v>2.683237114832495E-2</v>
      </c>
      <c r="AM193" s="1">
        <v>4.7698300346321755E-2</v>
      </c>
      <c r="AN193" s="1">
        <v>4.1178112628592022E-2</v>
      </c>
      <c r="AO193" s="1">
        <v>1.938616285828924E-2</v>
      </c>
      <c r="AP193" s="1">
        <v>3.3921463468387245E-2</v>
      </c>
      <c r="AQ193" s="1">
        <v>5.8478785109219895E-2</v>
      </c>
      <c r="AR193" s="1">
        <v>4.0829268194467826E-2</v>
      </c>
      <c r="AS193" s="1">
        <v>2.4737245045622275E-2</v>
      </c>
      <c r="AT193" s="1">
        <v>2.3611427492659338E-2</v>
      </c>
      <c r="AU193" s="1">
        <v>2.6212907720373897E-2</v>
      </c>
      <c r="AV193" s="1">
        <v>6.6445182724252493E-3</v>
      </c>
      <c r="AW193" s="1">
        <v>6.5789473684210531E-3</v>
      </c>
      <c r="AX193" s="1">
        <v>3.3003300330033004E-3</v>
      </c>
      <c r="AY193" s="1">
        <v>3.2894736842105266E-3</v>
      </c>
      <c r="AZ193" s="1">
        <v>3.3003300330033004E-3</v>
      </c>
      <c r="BA193" s="1">
        <v>3.2894736842105266E-3</v>
      </c>
    </row>
    <row r="194" spans="1:56" x14ac:dyDescent="0.25">
      <c r="A194" t="s">
        <v>116</v>
      </c>
      <c r="B194" t="s">
        <v>1</v>
      </c>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v>4.8000000000000001E-2</v>
      </c>
      <c r="AV194" s="1">
        <v>5.7000000000000002E-2</v>
      </c>
      <c r="AW194" s="1">
        <v>6.4000000000000001E-2</v>
      </c>
      <c r="AX194" s="1">
        <v>7.5999999999999998E-2</v>
      </c>
      <c r="AY194" s="1">
        <v>7.8E-2</v>
      </c>
      <c r="AZ194" s="1">
        <v>8.5999999999999993E-2</v>
      </c>
      <c r="BA194" s="1">
        <v>0.16400000000000001</v>
      </c>
      <c r="BB194" s="4">
        <v>46204</v>
      </c>
      <c r="BC194" t="s">
        <v>717</v>
      </c>
      <c r="BD194" t="s">
        <v>6</v>
      </c>
    </row>
    <row r="195" spans="1:56" x14ac:dyDescent="0.25">
      <c r="B195" t="s">
        <v>2</v>
      </c>
      <c r="C195" s="1"/>
      <c r="D195" s="1"/>
      <c r="E195" s="1"/>
      <c r="F195" s="1"/>
      <c r="G195" s="1"/>
      <c r="H195" s="1"/>
      <c r="I195" s="1"/>
      <c r="J195" s="1"/>
      <c r="K195" s="1"/>
      <c r="L195" s="1"/>
      <c r="M195" s="1"/>
      <c r="N195" s="1"/>
      <c r="O195" s="1"/>
      <c r="P195" s="1">
        <v>8.6267242669860345E-3</v>
      </c>
      <c r="Q195" s="1">
        <v>7.1196070158629748E-2</v>
      </c>
      <c r="R195" s="1">
        <v>0.16432043654217099</v>
      </c>
      <c r="S195" s="1">
        <v>0.14181377579184956</v>
      </c>
      <c r="T195" s="1">
        <v>0.10972265135415492</v>
      </c>
      <c r="U195" s="1">
        <v>0.13906758728741814</v>
      </c>
      <c r="V195" s="1">
        <v>0.11185586123208749</v>
      </c>
      <c r="W195" s="1">
        <v>0.21712470614918958</v>
      </c>
      <c r="X195" s="1">
        <v>0.21863814914875621</v>
      </c>
      <c r="Y195" s="1">
        <v>0.19300862649924191</v>
      </c>
      <c r="Z195" s="1">
        <v>0.14358535568906058</v>
      </c>
      <c r="AA195" s="1">
        <v>0.11946719609851165</v>
      </c>
      <c r="AB195" s="1">
        <v>0.10352237815013715</v>
      </c>
      <c r="AC195" s="1">
        <v>8.8512977782856453E-2</v>
      </c>
      <c r="AD195" s="1">
        <v>6.026388554505336E-2</v>
      </c>
      <c r="AE195" s="1">
        <v>5.0909067170449997E-2</v>
      </c>
      <c r="AF195" s="1">
        <v>5.4834303958977683E-2</v>
      </c>
      <c r="AG195" s="1">
        <v>5.5763703947970922E-2</v>
      </c>
      <c r="AH195" s="1">
        <v>5.3784987541867738E-2</v>
      </c>
      <c r="AI195" s="1">
        <v>4.0979402251214977E-2</v>
      </c>
      <c r="AJ195" s="1">
        <v>3.7776262557183887E-2</v>
      </c>
      <c r="AK195" s="1">
        <v>4.5300503025955292E-2</v>
      </c>
      <c r="AL195" s="1">
        <v>5.5928414862557757E-2</v>
      </c>
      <c r="AM195" s="1">
        <v>6.8201504117686537E-2</v>
      </c>
      <c r="AN195" s="1">
        <v>6.1558598699368548E-2</v>
      </c>
      <c r="AO195" s="1">
        <v>6.8820258626612063E-2</v>
      </c>
      <c r="AP195" s="1">
        <v>7.0847208253708299E-2</v>
      </c>
      <c r="AQ195" s="1">
        <v>8.607009514885372E-2</v>
      </c>
      <c r="AR195" s="1">
        <v>6.367706213843248E-2</v>
      </c>
      <c r="AS195" s="1">
        <v>6.3885126023694117E-2</v>
      </c>
      <c r="AT195" s="1">
        <v>6.9972235716177875E-2</v>
      </c>
      <c r="AU195" s="1">
        <v>6.4333558910061456E-2</v>
      </c>
      <c r="AV195" s="1">
        <v>6.7562124945637209E-2</v>
      </c>
      <c r="AW195" s="1"/>
      <c r="AX195" s="1"/>
      <c r="AY195" s="1"/>
      <c r="AZ195" s="1"/>
      <c r="BA195" s="1"/>
    </row>
    <row r="196" spans="1:56" x14ac:dyDescent="0.25">
      <c r="B196" t="s">
        <v>3</v>
      </c>
      <c r="C196" s="1"/>
      <c r="D196" s="1"/>
      <c r="E196" s="1"/>
      <c r="F196" s="1"/>
      <c r="G196" s="1"/>
      <c r="H196" s="1"/>
      <c r="I196" s="1"/>
      <c r="J196" s="1"/>
      <c r="K196" s="1"/>
      <c r="L196" s="1"/>
      <c r="M196" s="1"/>
      <c r="N196" s="1"/>
      <c r="O196" s="1"/>
      <c r="P196" s="1">
        <v>8.6267242669860345E-3</v>
      </c>
      <c r="Q196" s="1">
        <v>7.1196070158629748E-2</v>
      </c>
      <c r="R196" s="1">
        <v>0.16432043654217099</v>
      </c>
      <c r="S196" s="1">
        <v>0.14181377579184956</v>
      </c>
      <c r="T196" s="1">
        <v>0.10972265135415492</v>
      </c>
      <c r="U196" s="1">
        <v>0.13906758728741814</v>
      </c>
      <c r="V196" s="1">
        <v>0.11185586123208749</v>
      </c>
      <c r="W196" s="1">
        <v>0.21712470614918958</v>
      </c>
      <c r="X196" s="1">
        <v>0.21863814914875621</v>
      </c>
      <c r="Y196" s="1">
        <v>0.19300862649924191</v>
      </c>
      <c r="Z196" s="1">
        <v>0.14358535568906058</v>
      </c>
      <c r="AA196" s="1">
        <v>0.11946719609851165</v>
      </c>
      <c r="AB196" s="1">
        <v>0.10352237815013715</v>
      </c>
      <c r="AC196" s="1">
        <v>8.8512977782856453E-2</v>
      </c>
      <c r="AD196" s="1">
        <v>6.026388554505336E-2</v>
      </c>
      <c r="AE196" s="1">
        <v>5.0909067170449997E-2</v>
      </c>
      <c r="AF196" s="1">
        <v>5.4834303958977683E-2</v>
      </c>
      <c r="AG196" s="1">
        <v>5.5763703947970922E-2</v>
      </c>
      <c r="AH196" s="1">
        <v>5.3784987541867738E-2</v>
      </c>
      <c r="AI196" s="1">
        <v>4.0979402251214977E-2</v>
      </c>
      <c r="AJ196" s="1">
        <v>3.7776262557183887E-2</v>
      </c>
      <c r="AK196" s="1">
        <v>4.5300503025955292E-2</v>
      </c>
      <c r="AL196" s="1">
        <v>5.5928414862557757E-2</v>
      </c>
      <c r="AM196" s="1">
        <v>6.8201504117686537E-2</v>
      </c>
      <c r="AN196" s="1">
        <v>6.1558598699368548E-2</v>
      </c>
      <c r="AO196" s="1">
        <v>6.8820258626612063E-2</v>
      </c>
      <c r="AP196" s="1">
        <v>7.0847208253708299E-2</v>
      </c>
      <c r="AQ196" s="1">
        <v>8.607009514885372E-2</v>
      </c>
      <c r="AR196" s="1">
        <v>6.367706213843248E-2</v>
      </c>
      <c r="AS196" s="1">
        <v>6.3885126023694117E-2</v>
      </c>
      <c r="AT196" s="1">
        <v>6.9972235716177875E-2</v>
      </c>
      <c r="AU196" s="1">
        <v>6.4333558910061456E-2</v>
      </c>
      <c r="AV196" s="1">
        <v>5.7000000000000002E-2</v>
      </c>
      <c r="AW196" s="1">
        <v>6.4000000000000001E-2</v>
      </c>
      <c r="AX196" s="1">
        <v>7.5999999999999998E-2</v>
      </c>
      <c r="AY196" s="1">
        <v>7.8E-2</v>
      </c>
      <c r="AZ196" s="1">
        <v>8.5999999999999993E-2</v>
      </c>
      <c r="BA196" s="1">
        <v>0.16400000000000001</v>
      </c>
    </row>
    <row r="197" spans="1:56" x14ac:dyDescent="0.25">
      <c r="A197" t="s">
        <v>117</v>
      </c>
      <c r="B197" t="s">
        <v>1</v>
      </c>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v>0.35699999999999998</v>
      </c>
      <c r="AV197" s="1">
        <v>0.59</v>
      </c>
      <c r="AW197" s="1">
        <v>0.39100000000000001</v>
      </c>
      <c r="AX197" s="1">
        <v>0.42899999999999999</v>
      </c>
      <c r="AY197" s="1">
        <v>0.435</v>
      </c>
      <c r="AZ197" s="1">
        <v>0.40200000000000002</v>
      </c>
      <c r="BA197" s="1">
        <v>0.38</v>
      </c>
      <c r="BB197" s="4">
        <v>46054</v>
      </c>
      <c r="BC197" t="s">
        <v>118</v>
      </c>
      <c r="BD197" t="s">
        <v>6</v>
      </c>
    </row>
    <row r="198" spans="1:56" x14ac:dyDescent="0.25">
      <c r="B198" t="s">
        <v>2</v>
      </c>
      <c r="C198" s="1">
        <v>8.6702693849102629E-3</v>
      </c>
      <c r="D198" s="1">
        <v>1.3566694096601068E-2</v>
      </c>
      <c r="E198" s="1">
        <v>2.6856425975573427E-2</v>
      </c>
      <c r="F198" s="1">
        <v>1.2355289366552677E-2</v>
      </c>
      <c r="G198" s="1">
        <v>1.5528716268486916E-2</v>
      </c>
      <c r="H198" s="1">
        <v>1.2472802532790591E-2</v>
      </c>
      <c r="I198" s="1">
        <v>2.1849227525546501E-2</v>
      </c>
      <c r="J198" s="1">
        <v>3.8397767493112946E-2</v>
      </c>
      <c r="K198" s="1">
        <v>5.8073231246474906E-2</v>
      </c>
      <c r="L198" s="1">
        <v>7.9939440639269402E-2</v>
      </c>
      <c r="M198" s="1">
        <v>3.4420441255262155E-2</v>
      </c>
      <c r="N198" s="1">
        <v>2.7622927748011041E-2</v>
      </c>
      <c r="O198" s="1">
        <v>2.7008879354290572E-2</v>
      </c>
      <c r="P198" s="1">
        <v>7.1418811211664143E-2</v>
      </c>
      <c r="Q198" s="1">
        <v>4.2788151033214331E-2</v>
      </c>
      <c r="R198" s="1">
        <v>4.7508173046474797E-2</v>
      </c>
      <c r="S198" s="1">
        <v>5.1100568974771873E-2</v>
      </c>
      <c r="T198" s="1">
        <v>5.1928832811759133E-2</v>
      </c>
      <c r="U198" s="1">
        <v>0.15388231384307846</v>
      </c>
      <c r="V198" s="1">
        <v>0.17629731825677267</v>
      </c>
      <c r="W198" s="1">
        <v>0.14514447968412569</v>
      </c>
      <c r="X198" s="1">
        <v>0.1654251611712016</v>
      </c>
      <c r="Y198" s="1">
        <v>0.17794390608336205</v>
      </c>
      <c r="Z198" s="1">
        <v>0.1851716092593429</v>
      </c>
      <c r="AA198" s="1">
        <v>0.17445082939914655</v>
      </c>
      <c r="AB198" s="1">
        <v>0.15605496573650457</v>
      </c>
      <c r="AC198" s="1">
        <v>0.10575411369801789</v>
      </c>
      <c r="AD198" s="1">
        <v>9.15203263293978E-2</v>
      </c>
      <c r="AE198" s="1">
        <v>9.3253801092522681E-2</v>
      </c>
      <c r="AF198" s="1">
        <v>8.72067468903929E-2</v>
      </c>
      <c r="AG198" s="1">
        <v>5.8852135603894469E-2</v>
      </c>
      <c r="AH198" s="1">
        <v>9.7580763768173845E-2</v>
      </c>
      <c r="AI198" s="1">
        <v>7.0720689608369178E-2</v>
      </c>
      <c r="AJ198" s="1">
        <v>7.5580452894053005E-2</v>
      </c>
      <c r="AK198" s="1">
        <v>7.6736285606761656E-2</v>
      </c>
      <c r="AL198" s="1">
        <v>8.5466209826552939E-2</v>
      </c>
      <c r="AM198" s="1">
        <v>0.14969808907426085</v>
      </c>
      <c r="AN198" s="1">
        <v>0.1715520612037309</v>
      </c>
      <c r="AO198" s="1">
        <v>0.2207281261245842</v>
      </c>
      <c r="AP198" s="1">
        <v>0.28069591223592494</v>
      </c>
      <c r="AQ198" s="1">
        <v>0.27024165075223777</v>
      </c>
      <c r="AR198" s="1">
        <v>0.24424733103724858</v>
      </c>
      <c r="AS198" s="1">
        <v>0.21186578028242206</v>
      </c>
      <c r="AT198" s="1">
        <v>0.30683926455312949</v>
      </c>
      <c r="AU198" s="1">
        <v>0.28949218110444119</v>
      </c>
      <c r="AV198" s="1">
        <v>0.81725820198623988</v>
      </c>
      <c r="AW198" s="1"/>
      <c r="AX198" s="1"/>
      <c r="AY198" s="1"/>
      <c r="AZ198" s="1"/>
      <c r="BA198" s="1"/>
    </row>
    <row r="199" spans="1:56" x14ac:dyDescent="0.25">
      <c r="B199" t="s">
        <v>3</v>
      </c>
      <c r="C199" s="1">
        <v>8.6702693849102629E-3</v>
      </c>
      <c r="D199" s="1">
        <v>1.3566694096601068E-2</v>
      </c>
      <c r="E199" s="1">
        <v>2.6856425975573427E-2</v>
      </c>
      <c r="F199" s="1">
        <v>1.2355289366552677E-2</v>
      </c>
      <c r="G199" s="1">
        <v>1.5528716268486916E-2</v>
      </c>
      <c r="H199" s="1">
        <v>1.2472802532790591E-2</v>
      </c>
      <c r="I199" s="1">
        <v>2.1849227525546501E-2</v>
      </c>
      <c r="J199" s="1">
        <v>3.8397767493112946E-2</v>
      </c>
      <c r="K199" s="1">
        <v>5.8073231246474906E-2</v>
      </c>
      <c r="L199" s="1">
        <v>7.9939440639269402E-2</v>
      </c>
      <c r="M199" s="1">
        <v>3.4420441255262155E-2</v>
      </c>
      <c r="N199" s="1">
        <v>2.7622927748011041E-2</v>
      </c>
      <c r="O199" s="1">
        <v>2.7008879354290572E-2</v>
      </c>
      <c r="P199" s="1">
        <v>7.1418811211664143E-2</v>
      </c>
      <c r="Q199" s="1">
        <v>4.2788151033214331E-2</v>
      </c>
      <c r="R199" s="1">
        <v>4.7508173046474797E-2</v>
      </c>
      <c r="S199" s="1">
        <v>5.1100568974771873E-2</v>
      </c>
      <c r="T199" s="1">
        <v>5.1928832811759133E-2</v>
      </c>
      <c r="U199" s="1">
        <v>0.15388231384307846</v>
      </c>
      <c r="V199" s="1">
        <v>0.17629731825677267</v>
      </c>
      <c r="W199" s="1">
        <v>0.14514447968412569</v>
      </c>
      <c r="X199" s="1">
        <v>0.1654251611712016</v>
      </c>
      <c r="Y199" s="1">
        <v>0.17794390608336205</v>
      </c>
      <c r="Z199" s="1">
        <v>0.1851716092593429</v>
      </c>
      <c r="AA199" s="1">
        <v>0.17445082939914655</v>
      </c>
      <c r="AB199" s="1">
        <v>0.15605496573650457</v>
      </c>
      <c r="AC199" s="1">
        <v>0.10575411369801789</v>
      </c>
      <c r="AD199" s="1">
        <v>9.15203263293978E-2</v>
      </c>
      <c r="AE199" s="1">
        <v>9.3253801092522681E-2</v>
      </c>
      <c r="AF199" s="1">
        <v>8.72067468903929E-2</v>
      </c>
      <c r="AG199" s="1">
        <v>5.8852135603894469E-2</v>
      </c>
      <c r="AH199" s="1">
        <v>9.7580763768173845E-2</v>
      </c>
      <c r="AI199" s="1">
        <v>7.0720689608369178E-2</v>
      </c>
      <c r="AJ199" s="1">
        <v>7.5580452894053005E-2</v>
      </c>
      <c r="AK199" s="1">
        <v>7.6736285606761656E-2</v>
      </c>
      <c r="AL199" s="1">
        <v>8.5466209826552939E-2</v>
      </c>
      <c r="AM199" s="1">
        <v>0.14969808907426085</v>
      </c>
      <c r="AN199" s="1">
        <v>0.1715520612037309</v>
      </c>
      <c r="AO199" s="1">
        <v>0.2207281261245842</v>
      </c>
      <c r="AP199" s="1">
        <v>0.28069591223592494</v>
      </c>
      <c r="AQ199" s="1">
        <v>0.27024165075223777</v>
      </c>
      <c r="AR199" s="1">
        <v>0.24424733103724858</v>
      </c>
      <c r="AS199" s="1">
        <v>0.21186578028242206</v>
      </c>
      <c r="AT199" s="1">
        <v>0.30683926455312949</v>
      </c>
      <c r="AU199" s="1">
        <v>0.28949218110444119</v>
      </c>
      <c r="AV199" s="1">
        <v>0.59</v>
      </c>
      <c r="AW199" s="1">
        <v>0.39100000000000001</v>
      </c>
      <c r="AX199" s="1">
        <v>0.42899999999999999</v>
      </c>
      <c r="AY199" s="1">
        <v>0.435</v>
      </c>
      <c r="AZ199" s="1">
        <v>0.40200000000000002</v>
      </c>
      <c r="BA199" s="1">
        <v>0.38</v>
      </c>
    </row>
    <row r="200" spans="1:56" x14ac:dyDescent="0.25">
      <c r="A200" t="s">
        <v>119</v>
      </c>
      <c r="B200" t="s">
        <v>1</v>
      </c>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t="s">
        <v>120</v>
      </c>
      <c r="AV200" s="1"/>
      <c r="AW200" s="1"/>
      <c r="AX200" s="1"/>
      <c r="AY200" s="1"/>
      <c r="AZ200" s="1"/>
      <c r="BA200" s="1"/>
    </row>
    <row r="201" spans="1:56" x14ac:dyDescent="0.25">
      <c r="B201" t="s">
        <v>2</v>
      </c>
      <c r="C201" s="1">
        <v>2.2201452736318412E-2</v>
      </c>
      <c r="D201" s="1">
        <v>9.3368445138346787E-2</v>
      </c>
      <c r="E201" s="1">
        <v>0.18346471524863284</v>
      </c>
      <c r="F201" s="1">
        <v>0.11990946866057418</v>
      </c>
      <c r="G201" s="1">
        <v>0.11859480799562738</v>
      </c>
      <c r="H201" s="1">
        <v>0.16565837016264726</v>
      </c>
      <c r="I201" s="1">
        <v>0.16674295251798563</v>
      </c>
      <c r="J201" s="1">
        <v>0.13532525548043434</v>
      </c>
      <c r="K201" s="1">
        <v>0.10561527806668707</v>
      </c>
      <c r="L201" s="1">
        <v>9.8980985582898334E-2</v>
      </c>
      <c r="M201" s="1">
        <v>0.14092468649134796</v>
      </c>
      <c r="N201" s="1">
        <v>6.7326874605426065E-2</v>
      </c>
      <c r="O201" s="1">
        <v>9.7913374544234794E-2</v>
      </c>
      <c r="P201" s="1">
        <v>5.8013575156562261E-2</v>
      </c>
      <c r="Q201" s="1">
        <v>7.4668512843702711E-2</v>
      </c>
      <c r="R201" s="1">
        <v>8.2686968967337932E-2</v>
      </c>
      <c r="S201" s="1">
        <v>9.4725408360958024E-2</v>
      </c>
      <c r="T201" s="1">
        <v>0.24463915403238437</v>
      </c>
      <c r="U201" s="1">
        <v>8.9557566158914456E-2</v>
      </c>
      <c r="V201" s="1">
        <v>0.13155830913240996</v>
      </c>
      <c r="W201" s="1">
        <v>0.38925127937987858</v>
      </c>
      <c r="X201" s="1">
        <v>0.38453707745961846</v>
      </c>
      <c r="Y201" s="1">
        <v>0.45541335993927523</v>
      </c>
      <c r="Z201" s="1">
        <v>0.67618655383599846</v>
      </c>
      <c r="AA201" s="1">
        <v>0.81922503482897746</v>
      </c>
      <c r="AB201" s="1">
        <v>0.6318734257866524</v>
      </c>
      <c r="AC201" s="1">
        <v>0.71821023828254504</v>
      </c>
      <c r="AD201" s="1">
        <v>0.69515234236079537</v>
      </c>
      <c r="AE201" s="1">
        <v>0.59831532327353476</v>
      </c>
      <c r="AF201" s="1">
        <v>0.53478649151341251</v>
      </c>
      <c r="AG201" s="1">
        <v>0.46837805777317792</v>
      </c>
      <c r="AH201" s="1">
        <v>0.57563162248284427</v>
      </c>
      <c r="AI201" s="1">
        <v>0.40113526875002509</v>
      </c>
      <c r="AJ201" s="1">
        <v>0.363166749165443</v>
      </c>
      <c r="AK201" s="1">
        <v>0.36295896526290294</v>
      </c>
      <c r="AL201" s="1">
        <v>0.40841596101144195</v>
      </c>
      <c r="AM201" s="1">
        <v>0.43795423511717729</v>
      </c>
      <c r="AN201" s="1">
        <v>0.41227308479047958</v>
      </c>
      <c r="AO201" s="1">
        <v>0.41060870245304754</v>
      </c>
      <c r="AP201" s="1">
        <v>0.47845923272761576</v>
      </c>
      <c r="AQ201" s="1">
        <v>8.9542340606547616E-2</v>
      </c>
      <c r="AR201" s="1">
        <v>0.15385338130865103</v>
      </c>
      <c r="AS201" s="1">
        <v>0.115512099298767</v>
      </c>
      <c r="AT201" s="1">
        <v>7.7452813306770396E-2</v>
      </c>
      <c r="AU201" s="1">
        <v>4.7168448834757674E-2</v>
      </c>
      <c r="AV201" s="1"/>
      <c r="AW201" s="1"/>
      <c r="AX201" s="1"/>
      <c r="AY201" s="1"/>
      <c r="AZ201" s="1"/>
      <c r="BA201" s="1"/>
    </row>
    <row r="202" spans="1:56" x14ac:dyDescent="0.25">
      <c r="B202" t="s">
        <v>3</v>
      </c>
      <c r="C202" s="1">
        <v>2.2201452736318412E-2</v>
      </c>
      <c r="D202" s="1">
        <v>9.3368445138346787E-2</v>
      </c>
      <c r="E202" s="1">
        <v>0.18346471524863284</v>
      </c>
      <c r="F202" s="1">
        <v>0.11990946866057418</v>
      </c>
      <c r="G202" s="1">
        <v>0.11859480799562738</v>
      </c>
      <c r="H202" s="1">
        <v>0.16565837016264726</v>
      </c>
      <c r="I202" s="1">
        <v>0.16674295251798563</v>
      </c>
      <c r="J202" s="1">
        <v>0.13532525548043434</v>
      </c>
      <c r="K202" s="1">
        <v>0.10561527806668707</v>
      </c>
      <c r="L202" s="1">
        <v>9.8980985582898334E-2</v>
      </c>
      <c r="M202" s="1">
        <v>0.14092468649134796</v>
      </c>
      <c r="N202" s="1">
        <v>6.7326874605426065E-2</v>
      </c>
      <c r="O202" s="1">
        <v>9.7913374544234794E-2</v>
      </c>
      <c r="P202" s="1">
        <v>5.8013575156562261E-2</v>
      </c>
      <c r="Q202" s="1">
        <v>7.4668512843702711E-2</v>
      </c>
      <c r="R202" s="1">
        <v>8.2686968967337932E-2</v>
      </c>
      <c r="S202" s="1">
        <v>9.4725408360958024E-2</v>
      </c>
      <c r="T202" s="1">
        <v>0.24463915403238437</v>
      </c>
      <c r="U202" s="1">
        <v>8.9557566158914456E-2</v>
      </c>
      <c r="V202" s="1">
        <v>0.13155830913240996</v>
      </c>
      <c r="W202" s="1">
        <v>0.38925127937987858</v>
      </c>
      <c r="X202" s="1">
        <v>0.38453707745961846</v>
      </c>
      <c r="Y202" s="1">
        <v>0.45541335993927523</v>
      </c>
      <c r="Z202" s="1">
        <v>0.67618655383599846</v>
      </c>
      <c r="AA202" s="1">
        <v>0.81922503482897746</v>
      </c>
      <c r="AB202" s="1">
        <v>0.6318734257866524</v>
      </c>
      <c r="AC202" s="1">
        <v>0.71821023828254504</v>
      </c>
      <c r="AD202" s="1">
        <v>0.69515234236079537</v>
      </c>
      <c r="AE202" s="1">
        <v>0.59831532327353476</v>
      </c>
      <c r="AF202" s="1">
        <v>0.53478649151341251</v>
      </c>
      <c r="AG202" s="1">
        <v>0.46837805777317792</v>
      </c>
      <c r="AH202" s="1">
        <v>0.57563162248284427</v>
      </c>
      <c r="AI202" s="1">
        <v>0.40113526875002509</v>
      </c>
      <c r="AJ202" s="1">
        <v>0.363166749165443</v>
      </c>
      <c r="AK202" s="1">
        <v>0.36295896526290294</v>
      </c>
      <c r="AL202" s="1">
        <v>0.40841596101144195</v>
      </c>
      <c r="AM202" s="1">
        <v>0.43795423511717729</v>
      </c>
      <c r="AN202" s="1">
        <v>0.41227308479047958</v>
      </c>
      <c r="AO202" s="1">
        <v>0.41060870245304754</v>
      </c>
      <c r="AP202" s="1">
        <v>0.47845923272761576</v>
      </c>
      <c r="AQ202" s="1">
        <v>8.9542340606547616E-2</v>
      </c>
      <c r="AR202" s="1">
        <v>0.15385338130865103</v>
      </c>
      <c r="AS202" s="1">
        <v>0.115512099298767</v>
      </c>
      <c r="AT202" s="1">
        <v>7.7452813306770396E-2</v>
      </c>
      <c r="AU202" s="1">
        <v>4.7168448834757674E-2</v>
      </c>
      <c r="AV202" s="1"/>
      <c r="AW202" s="1"/>
      <c r="AX202" s="1"/>
      <c r="AY202" s="1"/>
      <c r="AZ202" s="1"/>
      <c r="BA202" s="1"/>
    </row>
    <row r="203" spans="1:56" x14ac:dyDescent="0.25">
      <c r="A203" t="s">
        <v>121</v>
      </c>
      <c r="B203" t="s">
        <v>1</v>
      </c>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v>6.9000000000000006E-2</v>
      </c>
      <c r="AV203" s="1">
        <v>4.4999999999999998E-2</v>
      </c>
      <c r="AW203" s="1">
        <v>4.7E-2</v>
      </c>
      <c r="AX203" s="1">
        <v>4.8000000000000001E-2</v>
      </c>
      <c r="AY203" s="1">
        <v>4.9000000000000002E-2</v>
      </c>
      <c r="AZ203" s="1">
        <v>4.7E-2</v>
      </c>
      <c r="BA203" s="1">
        <v>4.4999999999999998E-2</v>
      </c>
      <c r="BC203" t="s">
        <v>122</v>
      </c>
      <c r="BD203" t="s">
        <v>6</v>
      </c>
    </row>
    <row r="204" spans="1:56" x14ac:dyDescent="0.25">
      <c r="B204" t="s">
        <v>2</v>
      </c>
      <c r="C204" s="1">
        <v>3.9091846600064456E-2</v>
      </c>
      <c r="D204" s="1">
        <v>3.5266833135156564E-2</v>
      </c>
      <c r="E204" s="1">
        <v>9.2704920356466505E-2</v>
      </c>
      <c r="F204" s="1">
        <v>0.18171665410118115</v>
      </c>
      <c r="G204" s="1">
        <v>0.12216740163537122</v>
      </c>
      <c r="H204" s="1">
        <v>0.18895987347657778</v>
      </c>
      <c r="I204" s="1">
        <v>0.12817427740160697</v>
      </c>
      <c r="J204" s="1">
        <v>9.3210276067014083E-2</v>
      </c>
      <c r="K204" s="1">
        <v>0.14443319533439741</v>
      </c>
      <c r="L204" s="1">
        <v>0.10735849093277218</v>
      </c>
      <c r="M204" s="1">
        <v>8.7142990110441534E-2</v>
      </c>
      <c r="N204" s="1">
        <v>8.5763496929920816E-2</v>
      </c>
      <c r="O204" s="1">
        <v>9.7265725516129956E-2</v>
      </c>
      <c r="P204" s="1">
        <v>8.6105734266402112E-2</v>
      </c>
      <c r="Q204" s="1">
        <v>7.0400742092053284E-2</v>
      </c>
      <c r="R204" s="1">
        <v>8.3503112101183885E-2</v>
      </c>
      <c r="S204" s="1">
        <v>8.9044441036420494E-2</v>
      </c>
      <c r="T204" s="1">
        <v>0.10312788907614978</v>
      </c>
      <c r="U204" s="1">
        <v>0.13704617762570739</v>
      </c>
      <c r="V204" s="1">
        <v>0.1647545052186922</v>
      </c>
      <c r="W204" s="1">
        <v>0.17419492267634437</v>
      </c>
      <c r="X204" s="1">
        <v>0.2292036722645315</v>
      </c>
      <c r="Y204" s="1">
        <v>0.20500282306065315</v>
      </c>
      <c r="Z204" s="1">
        <v>0.13134112791677419</v>
      </c>
      <c r="AA204" s="1">
        <v>7.891824117032932E-2</v>
      </c>
      <c r="AB204" s="1">
        <v>0.10898099577375507</v>
      </c>
      <c r="AC204" s="1">
        <v>4.852313600973205E-2</v>
      </c>
      <c r="AD204" s="1">
        <v>9.5099795152264285E-2</v>
      </c>
      <c r="AE204" s="1">
        <v>3.6521443003772039E-2</v>
      </c>
      <c r="AF204" s="1">
        <v>3.1709744981694182E-2</v>
      </c>
      <c r="AG204" s="1">
        <v>2.7510441763610411E-2</v>
      </c>
      <c r="AH204" s="1">
        <v>3.1476326355275232E-2</v>
      </c>
      <c r="AI204" s="1">
        <v>2.5870019603444264E-2</v>
      </c>
      <c r="AJ204" s="1">
        <v>3.1820696271726519E-2</v>
      </c>
      <c r="AK204" s="1">
        <v>3.2248356376978378E-2</v>
      </c>
      <c r="AL204" s="1">
        <v>4.7516863422600621E-2</v>
      </c>
      <c r="AM204" s="1">
        <v>5.8174852658039136E-2</v>
      </c>
      <c r="AN204" s="1">
        <v>4.7628994770927788E-2</v>
      </c>
      <c r="AO204" s="1">
        <v>6.0370040255692536E-2</v>
      </c>
      <c r="AP204" s="1">
        <v>6.7916037504972701E-2</v>
      </c>
      <c r="AQ204" s="1">
        <v>6.2793756910105789E-2</v>
      </c>
      <c r="AR204" s="1">
        <v>5.4508628091126762E-2</v>
      </c>
      <c r="AS204" s="1">
        <v>7.1493694505049402E-2</v>
      </c>
      <c r="AT204" s="1">
        <v>6.530777791188222E-2</v>
      </c>
      <c r="AU204" s="1">
        <v>7.6582484986858171E-2</v>
      </c>
      <c r="AV204" s="1">
        <v>6.6103332142875448E-2</v>
      </c>
      <c r="AW204" s="1"/>
      <c r="AX204" s="1"/>
      <c r="AY204" s="1"/>
      <c r="AZ204" s="1"/>
      <c r="BA204" s="1"/>
    </row>
    <row r="205" spans="1:56" x14ac:dyDescent="0.25">
      <c r="B205" t="s">
        <v>3</v>
      </c>
      <c r="C205" s="1">
        <v>3.9091846600064456E-2</v>
      </c>
      <c r="D205" s="1">
        <v>3.5266833135156564E-2</v>
      </c>
      <c r="E205" s="1">
        <v>9.2704920356466505E-2</v>
      </c>
      <c r="F205" s="1">
        <v>0.18171665410118115</v>
      </c>
      <c r="G205" s="1">
        <v>0.12216740163537122</v>
      </c>
      <c r="H205" s="1">
        <v>0.18895987347657778</v>
      </c>
      <c r="I205" s="1">
        <v>0.12817427740160697</v>
      </c>
      <c r="J205" s="1">
        <v>9.3210276067014083E-2</v>
      </c>
      <c r="K205" s="1">
        <v>0.14443319533439741</v>
      </c>
      <c r="L205" s="1">
        <v>0.10735849093277218</v>
      </c>
      <c r="M205" s="1">
        <v>8.7142990110441534E-2</v>
      </c>
      <c r="N205" s="1">
        <v>8.5763496929920816E-2</v>
      </c>
      <c r="O205" s="1">
        <v>9.7265725516129956E-2</v>
      </c>
      <c r="P205" s="1">
        <v>8.6105734266402112E-2</v>
      </c>
      <c r="Q205" s="1">
        <v>7.0400742092053284E-2</v>
      </c>
      <c r="R205" s="1">
        <v>8.3503112101183885E-2</v>
      </c>
      <c r="S205" s="1">
        <v>8.9044441036420494E-2</v>
      </c>
      <c r="T205" s="1">
        <v>0.10312788907614978</v>
      </c>
      <c r="U205" s="1">
        <v>0.13704617762570739</v>
      </c>
      <c r="V205" s="1">
        <v>0.1647545052186922</v>
      </c>
      <c r="W205" s="1">
        <v>0.17419492267634437</v>
      </c>
      <c r="X205" s="1">
        <v>0.2292036722645315</v>
      </c>
      <c r="Y205" s="1">
        <v>0.20500282306065315</v>
      </c>
      <c r="Z205" s="1">
        <v>0.13134112791677419</v>
      </c>
      <c r="AA205" s="1">
        <v>7.891824117032932E-2</v>
      </c>
      <c r="AB205" s="1">
        <v>0.10898099577375507</v>
      </c>
      <c r="AC205" s="1">
        <v>4.852313600973205E-2</v>
      </c>
      <c r="AD205" s="1">
        <v>9.5099795152264285E-2</v>
      </c>
      <c r="AE205" s="1">
        <v>3.6521443003772039E-2</v>
      </c>
      <c r="AF205" s="1">
        <v>3.1709744981694182E-2</v>
      </c>
      <c r="AG205" s="1">
        <v>2.7510441763610411E-2</v>
      </c>
      <c r="AH205" s="1">
        <v>3.1476326355275232E-2</v>
      </c>
      <c r="AI205" s="1">
        <v>2.5870019603444264E-2</v>
      </c>
      <c r="AJ205" s="1">
        <v>3.1820696271726519E-2</v>
      </c>
      <c r="AK205" s="1">
        <v>3.2248356376978378E-2</v>
      </c>
      <c r="AL205" s="1">
        <v>4.7516863422600621E-2</v>
      </c>
      <c r="AM205" s="1">
        <v>5.8174852658039136E-2</v>
      </c>
      <c r="AN205" s="1">
        <v>4.7628994770927788E-2</v>
      </c>
      <c r="AO205" s="1">
        <v>6.0370040255692536E-2</v>
      </c>
      <c r="AP205" s="1">
        <v>6.7916037504972701E-2</v>
      </c>
      <c r="AQ205" s="1">
        <v>6.2793756910105789E-2</v>
      </c>
      <c r="AR205" s="1">
        <v>5.4508628091126762E-2</v>
      </c>
      <c r="AS205" s="1">
        <v>7.1493694505049402E-2</v>
      </c>
      <c r="AT205" s="1">
        <v>6.530777791188222E-2</v>
      </c>
      <c r="AU205" s="1">
        <v>7.6582484986858171E-2</v>
      </c>
      <c r="AV205" s="1">
        <v>4.4999999999999998E-2</v>
      </c>
      <c r="AW205" s="1">
        <v>4.7E-2</v>
      </c>
      <c r="AX205" s="1">
        <v>4.8000000000000001E-2</v>
      </c>
      <c r="AY205" s="1">
        <v>4.9000000000000002E-2</v>
      </c>
      <c r="AZ205" s="1">
        <v>4.7E-2</v>
      </c>
      <c r="BA205" s="1">
        <v>4.4999999999999998E-2</v>
      </c>
    </row>
    <row r="206" spans="1:56" x14ac:dyDescent="0.25">
      <c r="A206" t="s">
        <v>123</v>
      </c>
      <c r="B206" t="s">
        <v>1</v>
      </c>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v>0.153</v>
      </c>
      <c r="AV206" s="1">
        <v>0.14899999999999999</v>
      </c>
      <c r="AW206" s="1">
        <v>0.14599999999999999</v>
      </c>
      <c r="AX206" s="1">
        <v>0.125</v>
      </c>
      <c r="AY206" s="1">
        <v>0.122</v>
      </c>
      <c r="AZ206" s="1">
        <v>9.5000000000000001E-2</v>
      </c>
      <c r="BA206" s="1">
        <v>9.1999999999999998E-2</v>
      </c>
      <c r="BB206" s="4">
        <v>46143</v>
      </c>
      <c r="BC206" t="s">
        <v>633</v>
      </c>
      <c r="BD206" t="s">
        <v>6</v>
      </c>
    </row>
    <row r="207" spans="1:56" x14ac:dyDescent="0.25">
      <c r="B207" t="s">
        <v>2</v>
      </c>
      <c r="C207" s="1"/>
      <c r="D207" s="1"/>
      <c r="E207" s="1"/>
      <c r="F207" s="1"/>
      <c r="G207" s="1"/>
      <c r="H207" s="1"/>
      <c r="I207" s="1"/>
      <c r="J207" s="1"/>
      <c r="K207" s="1"/>
      <c r="L207" s="1"/>
      <c r="M207" s="1"/>
      <c r="N207" s="1"/>
      <c r="O207" s="1"/>
      <c r="P207" s="1"/>
      <c r="Q207" s="1"/>
      <c r="R207" s="1"/>
      <c r="S207" s="1"/>
      <c r="T207" s="1"/>
      <c r="U207" s="1"/>
      <c r="V207" s="1"/>
      <c r="W207" s="1">
        <v>1.4877110317316984E-2</v>
      </c>
      <c r="X207" s="1">
        <v>1.423935065048744E-2</v>
      </c>
      <c r="Y207" s="1">
        <v>1.4025928649889583E-2</v>
      </c>
      <c r="Z207" s="1">
        <v>9.9636013359928367E-3</v>
      </c>
      <c r="AA207" s="1">
        <v>1.3385368880615206E-2</v>
      </c>
      <c r="AB207" s="1">
        <v>1.7465183824253917E-2</v>
      </c>
      <c r="AC207" s="1">
        <v>1.2701164881150775E-2</v>
      </c>
      <c r="AD207" s="1">
        <v>2.6106637615968964</v>
      </c>
      <c r="AE207" s="1">
        <v>2.9230706363980139</v>
      </c>
      <c r="AF207" s="1">
        <v>6.8942495631123091E-2</v>
      </c>
      <c r="AG207" s="1">
        <v>1.1913179482630343E-2</v>
      </c>
      <c r="AH207" s="1">
        <v>5.3848552918087404E-3</v>
      </c>
      <c r="AI207" s="1">
        <v>6.2956269026468031E-3</v>
      </c>
      <c r="AJ207" s="1">
        <v>7.2070749790824253E-3</v>
      </c>
      <c r="AK207" s="1">
        <v>1.9854379030415176E-2</v>
      </c>
      <c r="AL207" s="1">
        <v>4.0018310848936298E-2</v>
      </c>
      <c r="AM207" s="1">
        <v>4.5777175182951406E-3</v>
      </c>
      <c r="AN207" s="1">
        <v>1.0148040413428913E-2</v>
      </c>
      <c r="AO207" s="1">
        <v>1.6858661664937824E-2</v>
      </c>
      <c r="AP207" s="1">
        <v>3.4243993127144511E-2</v>
      </c>
      <c r="AQ207" s="1">
        <v>6.9852911660892442E-2</v>
      </c>
      <c r="AR207" s="1">
        <v>5.4461415562729473E-2</v>
      </c>
      <c r="AS207" s="1">
        <v>7.2414446972593485E-2</v>
      </c>
      <c r="AT207" s="1">
        <v>0.10162923675868235</v>
      </c>
      <c r="AU207" s="1">
        <v>8.07507358982439E-2</v>
      </c>
      <c r="AV207" s="1">
        <v>8.5040344492747583E-2</v>
      </c>
      <c r="AW207" s="1"/>
      <c r="AX207" s="1"/>
      <c r="AY207" s="1"/>
      <c r="AZ207" s="1"/>
      <c r="BA207" s="1"/>
    </row>
    <row r="208" spans="1:56" x14ac:dyDescent="0.25">
      <c r="B208" t="s">
        <v>3</v>
      </c>
      <c r="C208" s="1"/>
      <c r="D208" s="1"/>
      <c r="E208" s="1"/>
      <c r="F208" s="1"/>
      <c r="G208" s="1"/>
      <c r="H208" s="1"/>
      <c r="I208" s="1"/>
      <c r="J208" s="1"/>
      <c r="K208" s="1"/>
      <c r="L208" s="1"/>
      <c r="M208" s="1"/>
      <c r="N208" s="1"/>
      <c r="O208" s="1"/>
      <c r="P208" s="1"/>
      <c r="Q208" s="1"/>
      <c r="R208" s="1"/>
      <c r="S208" s="1"/>
      <c r="T208" s="1"/>
      <c r="U208" s="1"/>
      <c r="V208" s="1"/>
      <c r="W208" s="1">
        <v>1.4877110317316984E-2</v>
      </c>
      <c r="X208" s="1">
        <v>1.423935065048744E-2</v>
      </c>
      <c r="Y208" s="1">
        <v>1.4025928649889583E-2</v>
      </c>
      <c r="Z208" s="1">
        <v>9.9636013359928367E-3</v>
      </c>
      <c r="AA208" s="1">
        <v>1.3385368880615206E-2</v>
      </c>
      <c r="AB208" s="1">
        <v>1.7465183824253917E-2</v>
      </c>
      <c r="AC208" s="1">
        <v>1.2701164881150775E-2</v>
      </c>
      <c r="AD208" s="1">
        <v>2.8000000000000001E-2</v>
      </c>
      <c r="AE208" s="1">
        <v>2.8000000000000001E-2</v>
      </c>
      <c r="AF208" s="1">
        <v>6.8942495631123091E-2</v>
      </c>
      <c r="AG208" s="1">
        <v>1.1913179482630343E-2</v>
      </c>
      <c r="AH208" s="1">
        <v>5.3848552918087404E-3</v>
      </c>
      <c r="AI208" s="1">
        <v>6.2956269026468031E-3</v>
      </c>
      <c r="AJ208" s="1">
        <v>7.2070749790824253E-3</v>
      </c>
      <c r="AK208" s="1">
        <v>1.9854379030415176E-2</v>
      </c>
      <c r="AL208" s="1">
        <v>4.0018310848936298E-2</v>
      </c>
      <c r="AM208" s="1">
        <v>4.5777175182951406E-3</v>
      </c>
      <c r="AN208" s="1">
        <v>1.0148040413428913E-2</v>
      </c>
      <c r="AO208" s="1">
        <v>1.6858661664937824E-2</v>
      </c>
      <c r="AP208" s="1">
        <v>3.4243993127144511E-2</v>
      </c>
      <c r="AQ208" s="1">
        <v>6.9852911660892442E-2</v>
      </c>
      <c r="AR208" s="1">
        <v>5.4461415562729473E-2</v>
      </c>
      <c r="AS208" s="1">
        <v>7.2414446972593485E-2</v>
      </c>
      <c r="AT208" s="1">
        <v>0.10162923675868235</v>
      </c>
      <c r="AU208" s="1">
        <v>8.07507358982439E-2</v>
      </c>
      <c r="AV208" s="1">
        <v>0.14899999999999999</v>
      </c>
      <c r="AW208" s="1">
        <v>0.14599999999999999</v>
      </c>
      <c r="AX208" s="1">
        <v>0.125</v>
      </c>
      <c r="AY208" s="1">
        <v>0.122</v>
      </c>
      <c r="AZ208" s="1">
        <v>9.5000000000000001E-2</v>
      </c>
      <c r="BA208" s="1">
        <v>9.1999999999999998E-2</v>
      </c>
      <c r="BD208" t="s">
        <v>124</v>
      </c>
    </row>
    <row r="209" spans="1:56" x14ac:dyDescent="0.25">
      <c r="A209" t="s">
        <v>125</v>
      </c>
      <c r="B209" t="s">
        <v>1</v>
      </c>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v>0.13</v>
      </c>
      <c r="AV209" s="1">
        <v>0.123</v>
      </c>
      <c r="AW209" s="1">
        <v>0.123</v>
      </c>
      <c r="AX209" s="1">
        <v>0.108</v>
      </c>
      <c r="AY209" s="1">
        <v>8.6999999999999994E-2</v>
      </c>
      <c r="AZ209" s="1">
        <v>7.8E-2</v>
      </c>
      <c r="BA209" s="1">
        <v>7.0000000000000007E-2</v>
      </c>
      <c r="BC209" t="s">
        <v>126</v>
      </c>
      <c r="BD209" t="s">
        <v>6</v>
      </c>
    </row>
    <row r="210" spans="1:56" x14ac:dyDescent="0.25">
      <c r="B210" t="s">
        <v>2</v>
      </c>
      <c r="C210" s="1">
        <v>0.11777457481066417</v>
      </c>
      <c r="D210" s="1">
        <v>0.21076926379016112</v>
      </c>
      <c r="E210" s="1">
        <v>0.280533982008424</v>
      </c>
      <c r="F210" s="1">
        <v>0.20540899707700946</v>
      </c>
      <c r="G210" s="1">
        <v>0.36107327971665337</v>
      </c>
      <c r="H210" s="1">
        <v>0.3966318084254169</v>
      </c>
      <c r="I210" s="1">
        <v>0.53434383140079922</v>
      </c>
      <c r="J210" s="1">
        <v>0.90982483651095225</v>
      </c>
      <c r="K210" s="1">
        <v>0.62776293485833046</v>
      </c>
      <c r="L210" s="1">
        <v>0.60618247806483327</v>
      </c>
      <c r="M210" s="1">
        <v>0.42618017160791782</v>
      </c>
      <c r="N210" s="1">
        <v>0.52590580242749185</v>
      </c>
      <c r="O210" s="1">
        <v>0.22378330067184032</v>
      </c>
      <c r="P210" s="1">
        <v>0.17268045465882917</v>
      </c>
      <c r="Q210" s="1">
        <v>0.18864338756109381</v>
      </c>
      <c r="R210" s="1">
        <v>0.15204587620783683</v>
      </c>
      <c r="S210" s="1">
        <v>0.15370685252284785</v>
      </c>
      <c r="T210" s="1">
        <v>0.39785014717910738</v>
      </c>
      <c r="U210" s="1">
        <v>0.24090718900988306</v>
      </c>
      <c r="V210" s="1">
        <v>0.27549397483032201</v>
      </c>
      <c r="W210" s="1">
        <v>0.18079002895232604</v>
      </c>
      <c r="X210" s="1">
        <v>0.10080674296220196</v>
      </c>
      <c r="Y210" s="1">
        <v>0.13727683086741319</v>
      </c>
      <c r="Z210" s="1">
        <v>8.2472529577132539E-2</v>
      </c>
      <c r="AA210" s="1">
        <v>9.353948771867604E-2</v>
      </c>
      <c r="AB210" s="1">
        <v>8.4527197062272991E-2</v>
      </c>
      <c r="AC210" s="1">
        <v>7.1907520919331933E-2</v>
      </c>
      <c r="AD210" s="1">
        <v>1.6859920840907334E-2</v>
      </c>
      <c r="AE210" s="1">
        <v>1.7394896658007895E-2</v>
      </c>
      <c r="AF210" s="1">
        <v>4.3522737271579771E-2</v>
      </c>
      <c r="AG210" s="1">
        <v>4.8787518208036999E-2</v>
      </c>
      <c r="AH210" s="1">
        <v>3.9461202836135092E-2</v>
      </c>
      <c r="AI210" s="1">
        <v>6.1958134826483498E-2</v>
      </c>
      <c r="AJ210" s="1">
        <v>5.8620338185904675E-2</v>
      </c>
      <c r="AK210" s="1">
        <v>7.1496726634659211E-2</v>
      </c>
      <c r="AL210" s="1">
        <v>0.1185061370382977</v>
      </c>
      <c r="AM210" s="1">
        <v>7.5348424650101109E-2</v>
      </c>
      <c r="AN210" s="1">
        <v>7.4496153450185662E-2</v>
      </c>
      <c r="AO210" s="1">
        <v>6.1050568673276642E-2</v>
      </c>
      <c r="AP210" s="1">
        <v>5.2274510234692664E-2</v>
      </c>
      <c r="AQ210" s="1">
        <v>6.9831198721325427E-2</v>
      </c>
      <c r="AR210" s="1">
        <v>9.4975869966525031E-2</v>
      </c>
      <c r="AS210" s="1">
        <v>9.8486774953693304E-2</v>
      </c>
      <c r="AT210" s="1">
        <v>0.11249413648921168</v>
      </c>
      <c r="AU210" s="1">
        <v>0.11447344766907788</v>
      </c>
      <c r="AV210" s="1">
        <v>0.16126222456037165</v>
      </c>
      <c r="AW210" s="1"/>
      <c r="AX210" s="1"/>
      <c r="AY210" s="1"/>
      <c r="AZ210" s="1"/>
      <c r="BA210" s="1"/>
    </row>
    <row r="211" spans="1:56" x14ac:dyDescent="0.25">
      <c r="B211" t="s">
        <v>3</v>
      </c>
      <c r="C211" s="1">
        <v>0.11777457481066417</v>
      </c>
      <c r="D211" s="1">
        <v>0.21076926379016112</v>
      </c>
      <c r="E211" s="1">
        <v>0.280533982008424</v>
      </c>
      <c r="F211" s="1">
        <v>0.20540899707700946</v>
      </c>
      <c r="G211" s="1">
        <v>0.36107327971665337</v>
      </c>
      <c r="H211" s="1">
        <v>0.3966318084254169</v>
      </c>
      <c r="I211" s="1">
        <v>0.53434383140079922</v>
      </c>
      <c r="J211" s="1">
        <v>0.90982483651095225</v>
      </c>
      <c r="K211" s="1">
        <v>0.62776293485833046</v>
      </c>
      <c r="L211" s="1">
        <v>0.60618247806483327</v>
      </c>
      <c r="M211" s="1">
        <v>0.42618017160791782</v>
      </c>
      <c r="N211" s="1">
        <v>0.52590580242749185</v>
      </c>
      <c r="O211" s="1">
        <v>0.22378330067184032</v>
      </c>
      <c r="P211" s="1">
        <v>0.17268045465882917</v>
      </c>
      <c r="Q211" s="1">
        <v>0.18864338756109381</v>
      </c>
      <c r="R211" s="1">
        <v>0.15204587620783683</v>
      </c>
      <c r="S211" s="1">
        <v>0.15370685252284785</v>
      </c>
      <c r="T211" s="1">
        <v>0.39785014717910738</v>
      </c>
      <c r="U211" s="1">
        <v>0.24090718900988306</v>
      </c>
      <c r="V211" s="1">
        <v>0.27549397483032201</v>
      </c>
      <c r="W211" s="1">
        <v>0.18079002895232604</v>
      </c>
      <c r="X211" s="1">
        <v>0.10080674296220196</v>
      </c>
      <c r="Y211" s="1">
        <v>0.13727683086741319</v>
      </c>
      <c r="Z211" s="1">
        <v>8.2472529577132539E-2</v>
      </c>
      <c r="AA211" s="1">
        <v>9.353948771867604E-2</v>
      </c>
      <c r="AB211" s="1">
        <v>8.4527197062272991E-2</v>
      </c>
      <c r="AC211" s="1">
        <v>7.1907520919331933E-2</v>
      </c>
      <c r="AD211" s="1">
        <v>1.6859920840907334E-2</v>
      </c>
      <c r="AE211" s="1">
        <v>1.7394896658007895E-2</v>
      </c>
      <c r="AF211" s="1">
        <v>4.3522737271579771E-2</v>
      </c>
      <c r="AG211" s="1">
        <v>4.8787518208036999E-2</v>
      </c>
      <c r="AH211" s="1">
        <v>3.9461202836135092E-2</v>
      </c>
      <c r="AI211" s="1">
        <v>6.1958134826483498E-2</v>
      </c>
      <c r="AJ211" s="1">
        <v>5.8620338185904675E-2</v>
      </c>
      <c r="AK211" s="1">
        <v>7.1496726634659211E-2</v>
      </c>
      <c r="AL211" s="1">
        <v>0.1185061370382977</v>
      </c>
      <c r="AM211" s="1">
        <v>7.5348424650101109E-2</v>
      </c>
      <c r="AN211" s="1">
        <v>7.4496153450185662E-2</v>
      </c>
      <c r="AO211" s="1">
        <v>6.1050568673276642E-2</v>
      </c>
      <c r="AP211" s="1">
        <v>5.2274510234692664E-2</v>
      </c>
      <c r="AQ211" s="1">
        <v>6.9831198721325427E-2</v>
      </c>
      <c r="AR211" s="1">
        <v>9.4975869966525031E-2</v>
      </c>
      <c r="AS211" s="1">
        <v>9.8486774953693304E-2</v>
      </c>
      <c r="AT211" s="1">
        <v>0.11249413648921168</v>
      </c>
      <c r="AU211" s="1">
        <v>0.11447344766907788</v>
      </c>
      <c r="AV211" s="1">
        <v>0.123</v>
      </c>
      <c r="AW211" s="1">
        <v>0.123</v>
      </c>
      <c r="AX211" s="1">
        <v>0.108</v>
      </c>
      <c r="AY211" s="1">
        <v>8.6999999999999994E-2</v>
      </c>
      <c r="AZ211" s="1">
        <v>7.8E-2</v>
      </c>
      <c r="BA211" s="1">
        <v>7.0000000000000007E-2</v>
      </c>
    </row>
    <row r="212" spans="1:56" x14ac:dyDescent="0.25">
      <c r="A212" t="s">
        <v>127</v>
      </c>
      <c r="B212" t="s">
        <v>1</v>
      </c>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v>9.9000000000000005E-2</v>
      </c>
      <c r="AV212" s="1">
        <v>0.45700000000000002</v>
      </c>
      <c r="AW212" s="1">
        <v>0.14699999999999999</v>
      </c>
      <c r="AX212" s="1">
        <v>0.113</v>
      </c>
      <c r="AY212" s="1">
        <v>9.2999999999999999E-2</v>
      </c>
      <c r="AZ212" s="1">
        <v>8.5000000000000006E-2</v>
      </c>
      <c r="BA212" s="1">
        <v>7.1999999999999995E-2</v>
      </c>
      <c r="BC212" t="s">
        <v>128</v>
      </c>
      <c r="BD212" t="s">
        <v>86</v>
      </c>
    </row>
    <row r="213" spans="1:56" x14ac:dyDescent="0.25">
      <c r="B213" t="s">
        <v>2</v>
      </c>
      <c r="C213" s="1">
        <v>0.16762805517342802</v>
      </c>
      <c r="D213" s="1">
        <v>0.2368377393011796</v>
      </c>
      <c r="E213" s="1">
        <v>0.2104044396317713</v>
      </c>
      <c r="F213" s="1">
        <v>0.17404931150999575</v>
      </c>
      <c r="G213" s="1">
        <v>0.24133539793819619</v>
      </c>
      <c r="H213" s="1">
        <v>0.27012860373694692</v>
      </c>
      <c r="I213" s="1">
        <v>0.34646668106757067</v>
      </c>
      <c r="J213" s="1">
        <v>0.27513843278869232</v>
      </c>
      <c r="K213" s="1">
        <v>0.20705525655499815</v>
      </c>
      <c r="L213" s="1">
        <v>0.17226036399653491</v>
      </c>
      <c r="M213" s="1">
        <v>0.21360317529572059</v>
      </c>
      <c r="N213" s="1">
        <v>0.16612749305696839</v>
      </c>
      <c r="O213" s="1">
        <v>0.16523610409741188</v>
      </c>
      <c r="P213" s="1">
        <v>0.10917820422644244</v>
      </c>
      <c r="Q213" s="1">
        <v>0.19197483901106605</v>
      </c>
      <c r="R213" s="1">
        <v>0.2407464866526246</v>
      </c>
      <c r="S213" s="1">
        <v>0.10765452619452143</v>
      </c>
      <c r="T213" s="1">
        <v>8.9807631224636864E-2</v>
      </c>
      <c r="U213" s="1">
        <v>0.14227016791989455</v>
      </c>
      <c r="V213" s="1">
        <v>0.11837831912815371</v>
      </c>
      <c r="W213" s="1">
        <v>0.10141442876721449</v>
      </c>
      <c r="X213" s="1">
        <v>7.6753742336489308E-2</v>
      </c>
      <c r="Y213" s="1">
        <v>7.7782404009048525E-2</v>
      </c>
      <c r="Z213" s="1">
        <v>7.1291483500180289E-2</v>
      </c>
      <c r="AA213" s="1">
        <v>8.4106200256211613E-2</v>
      </c>
      <c r="AB213" s="1">
        <v>9.3044003285367341E-2</v>
      </c>
      <c r="AC213" s="1">
        <v>6.8410488843269154E-2</v>
      </c>
      <c r="AD213" s="1">
        <v>2.8148355378292633E-2</v>
      </c>
      <c r="AE213" s="1">
        <v>2.4132364808628366E-2</v>
      </c>
      <c r="AF213" s="1">
        <v>2.5394718952919101E-2</v>
      </c>
      <c r="AG213" s="1">
        <v>1.0136847149518761E-2</v>
      </c>
      <c r="AH213" s="1">
        <v>1.3924732459718786E-2</v>
      </c>
      <c r="AI213" s="1">
        <v>1.9350259367560463E-2</v>
      </c>
      <c r="AJ213" s="1">
        <v>3.3626771634193732E-2</v>
      </c>
      <c r="AK213" s="1">
        <v>5.1953221997157156E-2</v>
      </c>
      <c r="AL213" s="1">
        <v>5.1163297614283759E-2</v>
      </c>
      <c r="AM213" s="1">
        <v>6.510634997264364E-2</v>
      </c>
      <c r="AN213" s="1">
        <v>5.0569692511606465E-2</v>
      </c>
      <c r="AO213" s="1">
        <v>5.6388109002537469E-2</v>
      </c>
      <c r="AP213" s="1">
        <v>5.8593141644381612E-2</v>
      </c>
      <c r="AQ213" s="1">
        <v>5.5711312072785756E-2</v>
      </c>
      <c r="AR213" s="1">
        <v>5.817849685915695E-2</v>
      </c>
      <c r="AS213" s="1">
        <v>6.1487074355402731E-2</v>
      </c>
      <c r="AT213" s="1">
        <v>6.3140666690037386E-2</v>
      </c>
      <c r="AU213" s="1">
        <v>7.3137155517354599E-2</v>
      </c>
      <c r="AV213" s="1">
        <v>6.9108802615750656E-2</v>
      </c>
      <c r="AW213" s="1"/>
      <c r="AX213" s="1"/>
      <c r="AY213" s="1"/>
      <c r="AZ213" s="1"/>
      <c r="BA213" s="1"/>
    </row>
    <row r="214" spans="1:56" x14ac:dyDescent="0.25">
      <c r="B214" t="s">
        <v>3</v>
      </c>
      <c r="C214" s="1">
        <v>0.16762805517342802</v>
      </c>
      <c r="D214" s="1">
        <v>0.2368377393011796</v>
      </c>
      <c r="E214" s="1">
        <v>0.2104044396317713</v>
      </c>
      <c r="F214" s="1">
        <v>0.17404931150999575</v>
      </c>
      <c r="G214" s="1">
        <v>0.24133539793819619</v>
      </c>
      <c r="H214" s="1">
        <v>0.27012860373694692</v>
      </c>
      <c r="I214" s="1">
        <v>0.34646668106757067</v>
      </c>
      <c r="J214" s="1">
        <v>0.27513843278869232</v>
      </c>
      <c r="K214" s="1">
        <v>0.20705525655499815</v>
      </c>
      <c r="L214" s="1">
        <v>0.17226036399653491</v>
      </c>
      <c r="M214" s="1">
        <v>0.21360317529572059</v>
      </c>
      <c r="N214" s="1">
        <v>0.16612749305696839</v>
      </c>
      <c r="O214" s="1">
        <v>0.16523610409741188</v>
      </c>
      <c r="P214" s="1">
        <v>0.10917820422644244</v>
      </c>
      <c r="Q214" s="1">
        <v>0.19197483901106605</v>
      </c>
      <c r="R214" s="1">
        <v>0.2407464866526246</v>
      </c>
      <c r="S214" s="1">
        <v>0.10765452619452143</v>
      </c>
      <c r="T214" s="1">
        <v>8.9807631224636864E-2</v>
      </c>
      <c r="U214" s="1">
        <v>0.14227016791989455</v>
      </c>
      <c r="V214" s="1">
        <v>0.11837831912815371</v>
      </c>
      <c r="W214" s="1">
        <v>0.10141442876721449</v>
      </c>
      <c r="X214" s="1">
        <v>7.6753742336489308E-2</v>
      </c>
      <c r="Y214" s="1">
        <v>7.7782404009048525E-2</v>
      </c>
      <c r="Z214" s="1">
        <v>7.1291483500180289E-2</v>
      </c>
      <c r="AA214" s="1">
        <v>8.4106200256211613E-2</v>
      </c>
      <c r="AB214" s="1">
        <v>9.3044003285367341E-2</v>
      </c>
      <c r="AC214" s="1">
        <v>6.8410488843269154E-2</v>
      </c>
      <c r="AD214" s="1">
        <v>2.8148355378292633E-2</v>
      </c>
      <c r="AE214" s="1">
        <v>2.4132364808628366E-2</v>
      </c>
      <c r="AF214" s="1">
        <v>2.5394718952919101E-2</v>
      </c>
      <c r="AG214" s="1">
        <v>1.0136847149518761E-2</v>
      </c>
      <c r="AH214" s="1">
        <v>1.3924732459718786E-2</v>
      </c>
      <c r="AI214" s="1">
        <v>1.9350259367560463E-2</v>
      </c>
      <c r="AJ214" s="1">
        <v>3.3626771634193732E-2</v>
      </c>
      <c r="AK214" s="1">
        <v>5.1953221997157156E-2</v>
      </c>
      <c r="AL214" s="1">
        <v>5.1163297614283759E-2</v>
      </c>
      <c r="AM214" s="1">
        <v>6.510634997264364E-2</v>
      </c>
      <c r="AN214" s="1">
        <v>5.0569692511606465E-2</v>
      </c>
      <c r="AO214" s="1">
        <v>5.6388109002537469E-2</v>
      </c>
      <c r="AP214" s="1">
        <v>5.8593141644381612E-2</v>
      </c>
      <c r="AQ214" s="1">
        <v>5.5711312072785756E-2</v>
      </c>
      <c r="AR214" s="1">
        <v>5.817849685915695E-2</v>
      </c>
      <c r="AS214" s="1">
        <v>6.1487074355402731E-2</v>
      </c>
      <c r="AT214" s="1">
        <v>6.3140666690037386E-2</v>
      </c>
      <c r="AU214" s="1">
        <v>7.3137155517354599E-2</v>
      </c>
      <c r="AV214" s="1">
        <v>0.45700000000000002</v>
      </c>
      <c r="AW214" s="1">
        <v>0.14699999999999999</v>
      </c>
      <c r="AX214" s="1">
        <v>0.113</v>
      </c>
      <c r="AY214" s="1">
        <v>9.2999999999999999E-2</v>
      </c>
      <c r="AZ214" s="1">
        <v>8.5000000000000006E-2</v>
      </c>
      <c r="BA214" s="1">
        <v>7.1999999999999995E-2</v>
      </c>
    </row>
    <row r="215" spans="1:56" x14ac:dyDescent="0.25">
      <c r="A215" t="s">
        <v>555</v>
      </c>
      <c r="B215" t="s">
        <v>1</v>
      </c>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f>'3. MAC DSF calcs'!D152</f>
        <v>5.9523809523809521E-3</v>
      </c>
      <c r="AV215" s="1">
        <f>'3. MAC DSF calcs'!E152</f>
        <v>1.8292682926829271E-2</v>
      </c>
      <c r="AW215" s="1">
        <f>'3. MAC DSF calcs'!F152</f>
        <v>6.2893081761006293E-3</v>
      </c>
      <c r="AX215" s="1">
        <f>'3. MAC DSF calcs'!G152</f>
        <v>0</v>
      </c>
      <c r="AY215" s="1">
        <f>'3. MAC DSF calcs'!H152</f>
        <v>0</v>
      </c>
      <c r="AZ215" s="1">
        <f>'3. MAC DSF calcs'!I152</f>
        <v>1.2820512820512822E-2</v>
      </c>
      <c r="BA215" s="1">
        <f>'3. MAC DSF calcs'!J152</f>
        <v>0</v>
      </c>
    </row>
    <row r="216" spans="1:56" x14ac:dyDescent="0.25">
      <c r="B216" t="s">
        <v>3</v>
      </c>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f>AU215</f>
        <v>5.9523809523809521E-3</v>
      </c>
      <c r="AV216" s="1">
        <f t="shared" ref="AV216:BA216" si="48">AV215</f>
        <v>1.8292682926829271E-2</v>
      </c>
      <c r="AW216" s="1">
        <f t="shared" si="48"/>
        <v>6.2893081761006293E-3</v>
      </c>
      <c r="AX216" s="1">
        <f t="shared" si="48"/>
        <v>0</v>
      </c>
      <c r="AY216" s="1">
        <f t="shared" si="48"/>
        <v>0</v>
      </c>
      <c r="AZ216" s="1">
        <f t="shared" si="48"/>
        <v>1.2820512820512822E-2</v>
      </c>
      <c r="BA216" s="1">
        <f t="shared" si="48"/>
        <v>0</v>
      </c>
    </row>
    <row r="217" spans="1:56" x14ac:dyDescent="0.25">
      <c r="A217" t="s">
        <v>129</v>
      </c>
      <c r="B217" t="s">
        <v>1</v>
      </c>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v>0.215</v>
      </c>
      <c r="AV217" s="1">
        <v>0.17799999999999999</v>
      </c>
      <c r="AW217" s="1">
        <v>0.39</v>
      </c>
      <c r="AX217" s="1">
        <v>0.13500000000000001</v>
      </c>
      <c r="AY217" s="1">
        <v>0.126</v>
      </c>
      <c r="AZ217" s="1">
        <v>0.14000000000000001</v>
      </c>
      <c r="BA217" s="1">
        <v>0.13</v>
      </c>
      <c r="BC217" t="s">
        <v>130</v>
      </c>
      <c r="BD217" t="s">
        <v>6</v>
      </c>
    </row>
    <row r="218" spans="1:56" x14ac:dyDescent="0.25">
      <c r="B218" t="s">
        <v>2</v>
      </c>
      <c r="C218" s="1">
        <v>1.9518461007591439E-2</v>
      </c>
      <c r="D218" s="1">
        <v>3.9918272781417512E-2</v>
      </c>
      <c r="E218" s="1">
        <v>7.8214732633683157E-2</v>
      </c>
      <c r="F218" s="1">
        <v>0.1971895975948196</v>
      </c>
      <c r="G218" s="1">
        <v>0.6187508503270488</v>
      </c>
      <c r="H218" s="1">
        <v>0.27630265736534715</v>
      </c>
      <c r="I218" s="1">
        <v>0.30811313428728671</v>
      </c>
      <c r="J218" s="1">
        <v>0.18811449372629122</v>
      </c>
      <c r="K218" s="1">
        <v>0.20953449682462141</v>
      </c>
      <c r="L218" s="1">
        <v>0.18673838849232097</v>
      </c>
      <c r="M218" s="1">
        <v>0.15427444173614108</v>
      </c>
      <c r="N218" s="1">
        <v>9.5071545440403568E-2</v>
      </c>
      <c r="O218" s="1">
        <v>9.4165838160373772E-2</v>
      </c>
      <c r="P218" s="1">
        <v>0.1121488637605369</v>
      </c>
      <c r="Q218" s="1">
        <v>9.4625615133593577E-2</v>
      </c>
      <c r="R218" s="1">
        <v>8.9258763563164978E-2</v>
      </c>
      <c r="S218" s="1">
        <v>8.647579173040848E-2</v>
      </c>
      <c r="T218" s="1">
        <v>0.18231854126070898</v>
      </c>
      <c r="U218" s="1">
        <v>9.4615545540203072E-2</v>
      </c>
      <c r="V218" s="1">
        <v>8.8646782795712586E-2</v>
      </c>
      <c r="W218" s="1">
        <v>9.2684477365563941E-2</v>
      </c>
      <c r="X218" s="1">
        <v>0.10346792944018439</v>
      </c>
      <c r="Y218" s="1">
        <v>9.8763209850552633E-2</v>
      </c>
      <c r="Z218" s="1">
        <v>8.6120663108318993E-2</v>
      </c>
      <c r="AA218" s="1">
        <v>0.10540854711701494</v>
      </c>
      <c r="AB218" s="1">
        <v>8.1391494266005324E-2</v>
      </c>
      <c r="AC218" s="1">
        <v>6.1553320789688004E-2</v>
      </c>
      <c r="AD218" s="1">
        <v>6.6011256074615138E-2</v>
      </c>
      <c r="AE218" s="1">
        <v>9.1230474113594376E-2</v>
      </c>
      <c r="AF218" s="1">
        <v>0.13362968551421261</v>
      </c>
      <c r="AG218" s="1">
        <v>0.12024414085664249</v>
      </c>
      <c r="AH218" s="1">
        <v>0.12655167141187038</v>
      </c>
      <c r="AI218" s="1">
        <v>0.11755702916163245</v>
      </c>
      <c r="AJ218" s="1">
        <v>9.1282158056934001E-2</v>
      </c>
      <c r="AK218" s="1">
        <v>0.17517879532354164</v>
      </c>
      <c r="AL218" s="1">
        <v>8.5562010593266263E-2</v>
      </c>
      <c r="AM218" s="1">
        <v>8.1472500334610815E-2</v>
      </c>
      <c r="AN218" s="1">
        <v>8.9757714856782828E-2</v>
      </c>
      <c r="AO218" s="1">
        <v>0.26975816024327309</v>
      </c>
      <c r="AP218" s="1">
        <v>0.27337890790406189</v>
      </c>
      <c r="AQ218" s="1">
        <v>0.26801108132135748</v>
      </c>
      <c r="AR218" s="1">
        <v>0.53472268725035543</v>
      </c>
      <c r="AS218" s="1">
        <v>0.31794921447110147</v>
      </c>
      <c r="AT218" s="1">
        <v>0.18792244892054963</v>
      </c>
      <c r="AU218" s="1">
        <v>0.18877131769138025</v>
      </c>
      <c r="AV218" s="1">
        <v>0.4425699110712229</v>
      </c>
      <c r="AW218" s="1"/>
      <c r="AX218" s="1"/>
      <c r="AY218" s="1"/>
      <c r="AZ218" s="1"/>
      <c r="BA218" s="1"/>
    </row>
    <row r="219" spans="1:56" x14ac:dyDescent="0.25">
      <c r="B219" t="s">
        <v>3</v>
      </c>
      <c r="C219" s="1">
        <v>1.9518461007591439E-2</v>
      </c>
      <c r="D219" s="1">
        <v>3.9918272781417512E-2</v>
      </c>
      <c r="E219" s="1">
        <v>7.8214732633683157E-2</v>
      </c>
      <c r="F219" s="1">
        <v>0.1971895975948196</v>
      </c>
      <c r="G219" s="1">
        <v>0.6187508503270488</v>
      </c>
      <c r="H219" s="1">
        <v>0.27630265736534715</v>
      </c>
      <c r="I219" s="1">
        <v>0.30811313428728671</v>
      </c>
      <c r="J219" s="1">
        <v>0.18811449372629122</v>
      </c>
      <c r="K219" s="1">
        <v>0.20953449682462141</v>
      </c>
      <c r="L219" s="1">
        <v>0.18673838849232097</v>
      </c>
      <c r="M219" s="1">
        <v>0.15427444173614108</v>
      </c>
      <c r="N219" s="1">
        <v>9.5071545440403568E-2</v>
      </c>
      <c r="O219" s="1">
        <v>9.4165838160373772E-2</v>
      </c>
      <c r="P219" s="1">
        <v>0.1121488637605369</v>
      </c>
      <c r="Q219" s="1">
        <v>9.4625615133593577E-2</v>
      </c>
      <c r="R219" s="1">
        <v>8.9258763563164978E-2</v>
      </c>
      <c r="S219" s="1">
        <v>8.647579173040848E-2</v>
      </c>
      <c r="T219" s="1">
        <v>0.18231854126070898</v>
      </c>
      <c r="U219" s="1">
        <v>9.4615545540203072E-2</v>
      </c>
      <c r="V219" s="1">
        <v>8.8646782795712586E-2</v>
      </c>
      <c r="W219" s="1">
        <v>9.2684477365563941E-2</v>
      </c>
      <c r="X219" s="1">
        <v>0.10346792944018439</v>
      </c>
      <c r="Y219" s="1">
        <v>9.8763209850552633E-2</v>
      </c>
      <c r="Z219" s="1">
        <v>8.6120663108318993E-2</v>
      </c>
      <c r="AA219" s="1">
        <v>0.10540854711701494</v>
      </c>
      <c r="AB219" s="1">
        <v>8.1391494266005324E-2</v>
      </c>
      <c r="AC219" s="1">
        <v>6.1553320789688004E-2</v>
      </c>
      <c r="AD219" s="1">
        <v>6.6011256074615138E-2</v>
      </c>
      <c r="AE219" s="1">
        <v>9.1230474113594376E-2</v>
      </c>
      <c r="AF219" s="1">
        <v>0.13362968551421261</v>
      </c>
      <c r="AG219" s="1">
        <v>0.12024414085664249</v>
      </c>
      <c r="AH219" s="1">
        <v>0.12655167141187038</v>
      </c>
      <c r="AI219" s="1">
        <v>0.11755702916163245</v>
      </c>
      <c r="AJ219" s="1">
        <v>9.1282158056934001E-2</v>
      </c>
      <c r="AK219" s="1">
        <v>0.17517879532354164</v>
      </c>
      <c r="AL219" s="1">
        <v>8.5562010593266263E-2</v>
      </c>
      <c r="AM219" s="1">
        <v>8.1472500334610815E-2</v>
      </c>
      <c r="AN219" s="1">
        <v>8.9757714856782828E-2</v>
      </c>
      <c r="AO219" s="1">
        <v>0.26975816024327309</v>
      </c>
      <c r="AP219" s="1">
        <v>0.27337890790406189</v>
      </c>
      <c r="AQ219" s="1">
        <v>0.26801108132135748</v>
      </c>
      <c r="AR219" s="1">
        <v>0.53472268725035543</v>
      </c>
      <c r="AS219" s="1">
        <v>0.31794921447110147</v>
      </c>
      <c r="AT219" s="1">
        <v>0.18792244892054963</v>
      </c>
      <c r="AU219" s="1">
        <v>0.18877131769138025</v>
      </c>
      <c r="AV219" s="1">
        <v>0.17799999999999999</v>
      </c>
      <c r="AW219" s="1">
        <v>0.39</v>
      </c>
      <c r="AX219" s="1">
        <v>0.13500000000000001</v>
      </c>
      <c r="AY219" s="1">
        <v>0.126</v>
      </c>
      <c r="AZ219" s="1">
        <v>0.14000000000000001</v>
      </c>
      <c r="BA219" s="1">
        <v>0.13</v>
      </c>
    </row>
    <row r="220" spans="1:56" x14ac:dyDescent="0.25">
      <c r="A220" t="s">
        <v>131</v>
      </c>
      <c r="B220" t="s">
        <v>1</v>
      </c>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v>6.0999999999999999E-2</v>
      </c>
      <c r="AV220" s="1">
        <v>6.4000000000000001E-2</v>
      </c>
      <c r="AW220" s="1">
        <v>6.6000000000000003E-2</v>
      </c>
      <c r="AX220" s="1">
        <v>6.6000000000000003E-2</v>
      </c>
      <c r="AY220" s="1">
        <v>6.2E-2</v>
      </c>
      <c r="AZ220" s="1">
        <v>5.5E-2</v>
      </c>
      <c r="BA220" s="1">
        <v>0.05</v>
      </c>
      <c r="BC220" t="s">
        <v>132</v>
      </c>
      <c r="BD220" t="s">
        <v>6</v>
      </c>
    </row>
    <row r="221" spans="1:56" x14ac:dyDescent="0.25">
      <c r="B221" t="s">
        <v>2</v>
      </c>
      <c r="C221" s="1">
        <v>3.7848160280360303E-2</v>
      </c>
      <c r="D221" s="1">
        <v>4.5694147767540751E-2</v>
      </c>
      <c r="E221" s="1">
        <v>5.5002111716621255E-2</v>
      </c>
      <c r="F221" s="1">
        <v>7.7072430100389944E-2</v>
      </c>
      <c r="G221" s="1">
        <v>0.11033420322366234</v>
      </c>
      <c r="H221" s="1">
        <v>0.197982010972692</v>
      </c>
      <c r="I221" s="1">
        <v>0.17038226118716038</v>
      </c>
      <c r="J221" s="1">
        <v>0.16562635309409726</v>
      </c>
      <c r="K221" s="1">
        <v>0.18845074189779537</v>
      </c>
      <c r="L221" s="1">
        <v>0.13751504255186334</v>
      </c>
      <c r="M221" s="1">
        <v>0.11832274223868884</v>
      </c>
      <c r="N221" s="1">
        <v>7.6703224367700787E-2</v>
      </c>
      <c r="O221" s="1">
        <v>9.7932903844811958E-2</v>
      </c>
      <c r="P221" s="1">
        <v>0.13420972232914583</v>
      </c>
      <c r="Q221" s="1">
        <v>0.19956098937749853</v>
      </c>
      <c r="R221" s="1">
        <v>0.14970205714890089</v>
      </c>
      <c r="S221" s="1">
        <v>0.1970551647954264</v>
      </c>
      <c r="T221" s="1">
        <v>0.12888613943083466</v>
      </c>
      <c r="U221" s="1">
        <v>0.1308699720729638</v>
      </c>
      <c r="V221" s="1">
        <v>0.16843949682311948</v>
      </c>
      <c r="W221" s="1">
        <v>0.17269748515569666</v>
      </c>
      <c r="X221" s="1">
        <v>0.14527716591692533</v>
      </c>
      <c r="Y221" s="1">
        <v>0.12080133414969434</v>
      </c>
      <c r="Z221" s="1">
        <v>8.0101318942647021E-2</v>
      </c>
      <c r="AA221" s="1">
        <v>9.1871325404713919E-2</v>
      </c>
      <c r="AB221" s="1">
        <v>8.1490493985191315E-2</v>
      </c>
      <c r="AC221" s="1">
        <v>2.3924286515815293E-2</v>
      </c>
      <c r="AD221" s="1">
        <v>4.1297273564437451E-2</v>
      </c>
      <c r="AE221" s="1">
        <v>4.1576047675746262E-2</v>
      </c>
      <c r="AF221" s="1">
        <v>3.4933624038484372E-2</v>
      </c>
      <c r="AG221" s="1">
        <v>3.6323426460712661E-2</v>
      </c>
      <c r="AH221" s="1">
        <v>3.0982835475692014E-2</v>
      </c>
      <c r="AI221" s="1">
        <v>3.313375855394133E-2</v>
      </c>
      <c r="AJ221" s="1">
        <v>4.7704914460854467E-2</v>
      </c>
      <c r="AK221" s="1">
        <v>4.4088884702192063E-2</v>
      </c>
      <c r="AL221" s="1">
        <v>4.4977533512800101E-2</v>
      </c>
      <c r="AM221" s="1">
        <v>5.1301066449837708E-2</v>
      </c>
      <c r="AN221" s="1">
        <v>5.2266768599039087E-2</v>
      </c>
      <c r="AO221" s="1">
        <v>6.7361668015907719E-2</v>
      </c>
      <c r="AP221" s="1">
        <v>6.0769342955083717E-2</v>
      </c>
      <c r="AQ221" s="1">
        <v>7.0697658709620581E-2</v>
      </c>
      <c r="AR221" s="1">
        <v>6.8608133787099082E-2</v>
      </c>
      <c r="AS221" s="1">
        <v>8.1089953043779528E-2</v>
      </c>
      <c r="AT221" s="1">
        <v>7.692218584218391E-2</v>
      </c>
      <c r="AU221" s="1">
        <v>7.2728888763074276E-2</v>
      </c>
      <c r="AV221" s="1">
        <v>9.5889486938767976E-2</v>
      </c>
      <c r="AW221" s="1"/>
      <c r="AX221" s="1"/>
      <c r="AY221" s="1"/>
      <c r="AZ221" s="1"/>
      <c r="BA221" s="1"/>
    </row>
    <row r="222" spans="1:56" x14ac:dyDescent="0.25">
      <c r="B222" t="s">
        <v>3</v>
      </c>
      <c r="C222" s="1">
        <v>3.7848160280360303E-2</v>
      </c>
      <c r="D222" s="1">
        <v>4.5694147767540751E-2</v>
      </c>
      <c r="E222" s="1">
        <v>5.5002111716621255E-2</v>
      </c>
      <c r="F222" s="1">
        <v>7.7072430100389944E-2</v>
      </c>
      <c r="G222" s="1">
        <v>0.11033420322366234</v>
      </c>
      <c r="H222" s="1">
        <v>0.197982010972692</v>
      </c>
      <c r="I222" s="1">
        <v>0.17038226118716038</v>
      </c>
      <c r="J222" s="1">
        <v>0.16562635309409726</v>
      </c>
      <c r="K222" s="1">
        <v>0.18845074189779537</v>
      </c>
      <c r="L222" s="1">
        <v>0.13751504255186334</v>
      </c>
      <c r="M222" s="1">
        <v>0.11832274223868884</v>
      </c>
      <c r="N222" s="1">
        <v>7.6703224367700787E-2</v>
      </c>
      <c r="O222" s="1">
        <v>9.7932903844811958E-2</v>
      </c>
      <c r="P222" s="1">
        <v>0.13420972232914583</v>
      </c>
      <c r="Q222" s="1">
        <v>0.19956098937749853</v>
      </c>
      <c r="R222" s="1">
        <v>0.14970205714890089</v>
      </c>
      <c r="S222" s="1">
        <v>0.1970551647954264</v>
      </c>
      <c r="T222" s="1">
        <v>0.12888613943083466</v>
      </c>
      <c r="U222" s="1">
        <v>0.1308699720729638</v>
      </c>
      <c r="V222" s="1">
        <v>0.16843949682311948</v>
      </c>
      <c r="W222" s="1">
        <v>0.17269748515569666</v>
      </c>
      <c r="X222" s="1">
        <v>0.14527716591692533</v>
      </c>
      <c r="Y222" s="1">
        <v>0.12080133414969434</v>
      </c>
      <c r="Z222" s="1">
        <v>8.0101318942647021E-2</v>
      </c>
      <c r="AA222" s="1">
        <v>9.1871325404713919E-2</v>
      </c>
      <c r="AB222" s="1">
        <v>8.1490493985191315E-2</v>
      </c>
      <c r="AC222" s="1">
        <v>2.3924286515815293E-2</v>
      </c>
      <c r="AD222" s="1">
        <v>4.1297273564437451E-2</v>
      </c>
      <c r="AE222" s="1">
        <v>4.1576047675746262E-2</v>
      </c>
      <c r="AF222" s="1">
        <v>3.4933624038484372E-2</v>
      </c>
      <c r="AG222" s="1">
        <v>3.6323426460712661E-2</v>
      </c>
      <c r="AH222" s="1">
        <v>3.0982835475692014E-2</v>
      </c>
      <c r="AI222" s="1">
        <v>3.313375855394133E-2</v>
      </c>
      <c r="AJ222" s="1">
        <v>4.7704914460854467E-2</v>
      </c>
      <c r="AK222" s="1">
        <v>4.4088884702192063E-2</v>
      </c>
      <c r="AL222" s="1">
        <v>4.4977533512800101E-2</v>
      </c>
      <c r="AM222" s="1">
        <v>5.1301066449837708E-2</v>
      </c>
      <c r="AN222" s="1">
        <v>5.2266768599039087E-2</v>
      </c>
      <c r="AO222" s="1">
        <v>6.7361668015907719E-2</v>
      </c>
      <c r="AP222" s="1">
        <v>6.0769342955083717E-2</v>
      </c>
      <c r="AQ222" s="1">
        <v>7.0697658709620581E-2</v>
      </c>
      <c r="AR222" s="1">
        <v>6.8608133787099082E-2</v>
      </c>
      <c r="AS222" s="1">
        <v>8.1089953043779528E-2</v>
      </c>
      <c r="AT222" s="1">
        <v>7.692218584218391E-2</v>
      </c>
      <c r="AU222" s="1">
        <v>7.2728888763074276E-2</v>
      </c>
      <c r="AV222" s="1">
        <v>6.4000000000000001E-2</v>
      </c>
      <c r="AW222" s="1">
        <v>6.6000000000000003E-2</v>
      </c>
      <c r="AX222" s="1">
        <v>6.6000000000000003E-2</v>
      </c>
      <c r="AY222" s="1">
        <v>6.2E-2</v>
      </c>
      <c r="AZ222" s="1">
        <v>5.5E-2</v>
      </c>
      <c r="BA222" s="1">
        <v>0.05</v>
      </c>
    </row>
    <row r="223" spans="1:56" x14ac:dyDescent="0.25">
      <c r="A223" t="s">
        <v>133</v>
      </c>
      <c r="B223" t="s">
        <v>1</v>
      </c>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v>0.223</v>
      </c>
      <c r="AH223" s="1">
        <v>0.155</v>
      </c>
      <c r="AI223" s="1">
        <v>0.20699999999999999</v>
      </c>
      <c r="AJ223" s="1">
        <v>0.155</v>
      </c>
      <c r="AK223" s="1">
        <v>0.155</v>
      </c>
      <c r="AL223" s="1">
        <v>0.153</v>
      </c>
      <c r="AM223" s="1">
        <v>0.109</v>
      </c>
      <c r="AN223" s="1">
        <v>8.2000000000000003E-2</v>
      </c>
      <c r="AO223" s="1">
        <v>9.8000000000000004E-2</v>
      </c>
      <c r="AP223" s="1">
        <v>0.1</v>
      </c>
      <c r="AQ223" s="1">
        <v>8.6999999999999994E-2</v>
      </c>
      <c r="AR223" s="1">
        <v>9.0999999999999998E-2</v>
      </c>
      <c r="AS223" s="1">
        <v>9.8000000000000004E-2</v>
      </c>
      <c r="AT223" s="1">
        <v>7.6999999999999999E-2</v>
      </c>
      <c r="AU223" s="1">
        <v>8.1000000000000003E-2</v>
      </c>
      <c r="AV223" s="1">
        <v>7.5999999999999998E-2</v>
      </c>
      <c r="AW223" s="1">
        <v>6.6000000000000003E-2</v>
      </c>
      <c r="AX223" s="1">
        <v>6.4000000000000001E-2</v>
      </c>
      <c r="AY223" s="1">
        <v>6.0999999999999999E-2</v>
      </c>
      <c r="AZ223" s="1">
        <v>4.2999999999999997E-2</v>
      </c>
      <c r="BA223" s="1">
        <v>3.5000000000000003E-2</v>
      </c>
      <c r="BB223" s="4">
        <v>45992</v>
      </c>
      <c r="BC223" t="s">
        <v>134</v>
      </c>
      <c r="BD223" t="s">
        <v>6</v>
      </c>
    </row>
    <row r="224" spans="1:56" x14ac:dyDescent="0.25">
      <c r="B224" t="s">
        <v>2</v>
      </c>
      <c r="C224" s="1" t="s">
        <v>114</v>
      </c>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4"/>
    </row>
    <row r="225" spans="1:57" x14ac:dyDescent="0.25">
      <c r="B225" t="s">
        <v>3</v>
      </c>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v>0.223</v>
      </c>
      <c r="AH225" s="1">
        <v>0.155</v>
      </c>
      <c r="AI225" s="1">
        <v>0.20699999999999999</v>
      </c>
      <c r="AJ225" s="1">
        <v>0.155</v>
      </c>
      <c r="AK225" s="1">
        <v>0.155</v>
      </c>
      <c r="AL225" s="1">
        <v>0.153</v>
      </c>
      <c r="AM225" s="1">
        <v>0.109</v>
      </c>
      <c r="AN225" s="1">
        <v>8.2000000000000003E-2</v>
      </c>
      <c r="AO225" s="1">
        <v>9.8000000000000004E-2</v>
      </c>
      <c r="AP225" s="1">
        <v>0.1</v>
      </c>
      <c r="AQ225" s="1">
        <v>8.6999999999999994E-2</v>
      </c>
      <c r="AR225" s="1">
        <v>9.0999999999999998E-2</v>
      </c>
      <c r="AS225" s="1">
        <v>9.8000000000000004E-2</v>
      </c>
      <c r="AT225" s="1">
        <v>7.6999999999999999E-2</v>
      </c>
      <c r="AU225" s="1">
        <v>8.1000000000000003E-2</v>
      </c>
      <c r="AV225" s="1">
        <v>7.5999999999999998E-2</v>
      </c>
      <c r="AW225" s="1">
        <v>6.6000000000000003E-2</v>
      </c>
      <c r="AX225" s="1">
        <v>6.4000000000000001E-2</v>
      </c>
      <c r="AY225" s="1">
        <v>6.0999999999999999E-2</v>
      </c>
      <c r="AZ225" s="1">
        <v>4.2999999999999997E-2</v>
      </c>
      <c r="BA225" s="1">
        <v>3.5000000000000003E-2</v>
      </c>
      <c r="BB225" s="4"/>
    </row>
    <row r="226" spans="1:57" x14ac:dyDescent="0.25">
      <c r="A226" t="s">
        <v>135</v>
      </c>
      <c r="B226" t="s">
        <v>1</v>
      </c>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v>0.155</v>
      </c>
      <c r="AV226" s="1">
        <v>0.13200000000000001</v>
      </c>
      <c r="AW226" s="1">
        <v>0.115</v>
      </c>
      <c r="AX226" s="1">
        <v>0.113</v>
      </c>
      <c r="AY226" s="1">
        <v>0.106</v>
      </c>
      <c r="AZ226" s="1">
        <v>9.9000000000000005E-2</v>
      </c>
      <c r="BA226" s="1">
        <v>9.0999999999999998E-2</v>
      </c>
      <c r="BB226" s="4">
        <v>46174</v>
      </c>
      <c r="BC226" s="5" t="s">
        <v>714</v>
      </c>
      <c r="BD226" t="s">
        <v>6</v>
      </c>
    </row>
    <row r="227" spans="1:57" x14ac:dyDescent="0.25">
      <c r="B227" t="s">
        <v>2</v>
      </c>
      <c r="C227" s="1"/>
      <c r="D227" s="1"/>
      <c r="E227" s="1"/>
      <c r="F227" s="1"/>
      <c r="G227" s="1"/>
      <c r="H227" s="1"/>
      <c r="I227" s="1"/>
      <c r="J227" s="1"/>
      <c r="K227" s="1"/>
      <c r="L227" s="1"/>
      <c r="M227" s="1">
        <v>0.33896887713704416</v>
      </c>
      <c r="N227" s="1">
        <v>0.22147098151353253</v>
      </c>
      <c r="O227" s="1">
        <v>0.20925223187511691</v>
      </c>
      <c r="P227" s="1">
        <v>0.31598390694161077</v>
      </c>
      <c r="Q227" s="1">
        <v>0.26904372004824012</v>
      </c>
      <c r="R227" s="1">
        <v>0.27736132990915574</v>
      </c>
      <c r="S227" s="1">
        <v>0.21866635468473386</v>
      </c>
      <c r="T227" s="1">
        <v>0.24315860404723813</v>
      </c>
      <c r="U227" s="1">
        <v>0.40479699981413553</v>
      </c>
      <c r="V227" s="1">
        <v>0.37825168609941007</v>
      </c>
      <c r="W227" s="1">
        <v>0.27180162890276671</v>
      </c>
      <c r="X227" s="1">
        <v>0.24244446851330481</v>
      </c>
      <c r="Y227" s="1">
        <v>0.12522758882588236</v>
      </c>
      <c r="Z227" s="1">
        <v>0.11655277706616862</v>
      </c>
      <c r="AA227" s="1">
        <v>0.11012052584571751</v>
      </c>
      <c r="AB227" s="1">
        <v>0.11712723179757444</v>
      </c>
      <c r="AC227" s="1">
        <v>0.10314988519831328</v>
      </c>
      <c r="AD227" s="1">
        <v>0.14688311380312233</v>
      </c>
      <c r="AE227" s="1">
        <v>7.0032086759033788E-2</v>
      </c>
      <c r="AF227" s="1">
        <v>0.10200783855078831</v>
      </c>
      <c r="AG227" s="1">
        <v>0.11834747496491314</v>
      </c>
      <c r="AH227" s="1">
        <v>0.10710343935199522</v>
      </c>
      <c r="AI227" s="1">
        <v>9.5986350344220678E-2</v>
      </c>
      <c r="AJ227" s="1">
        <v>0.11857778716585393</v>
      </c>
      <c r="AK227" s="1">
        <v>0.17187027548365999</v>
      </c>
      <c r="AL227" s="1">
        <v>0.16731778181524959</v>
      </c>
      <c r="AM227" s="1">
        <v>0.19174324765234227</v>
      </c>
      <c r="AN227" s="1">
        <v>0.22395392401596093</v>
      </c>
      <c r="AO227" s="1">
        <v>0.2307496331641489</v>
      </c>
      <c r="AP227" s="1">
        <v>0.23264297310090887</v>
      </c>
      <c r="AQ227" s="1">
        <v>0.16165088089797205</v>
      </c>
      <c r="AR227" s="1">
        <v>0.19024703316598399</v>
      </c>
      <c r="AS227" s="1">
        <v>0.1381540958427743</v>
      </c>
      <c r="AT227" s="1">
        <v>0.15764851490108031</v>
      </c>
      <c r="AU227" s="1">
        <v>0.16364721742145724</v>
      </c>
      <c r="AV227" s="1">
        <v>0.1732158559813182</v>
      </c>
      <c r="AW227" s="1"/>
      <c r="AX227" s="1"/>
      <c r="AY227" s="1"/>
      <c r="AZ227" s="1"/>
      <c r="BA227" s="1"/>
    </row>
    <row r="228" spans="1:57" x14ac:dyDescent="0.25">
      <c r="B228" t="s">
        <v>3</v>
      </c>
      <c r="C228" s="1"/>
      <c r="D228" s="1"/>
      <c r="E228" s="1"/>
      <c r="F228" s="1"/>
      <c r="G228" s="1"/>
      <c r="H228" s="1"/>
      <c r="I228" s="1"/>
      <c r="J228" s="1"/>
      <c r="K228" s="1"/>
      <c r="L228" s="1"/>
      <c r="M228" s="1">
        <v>0.33896887713704416</v>
      </c>
      <c r="N228" s="1">
        <v>0.22147098151353253</v>
      </c>
      <c r="O228" s="1">
        <v>0.20925223187511691</v>
      </c>
      <c r="P228" s="1">
        <v>0.31598390694161077</v>
      </c>
      <c r="Q228" s="1">
        <v>0.26904372004824012</v>
      </c>
      <c r="R228" s="1">
        <v>0.27736132990915574</v>
      </c>
      <c r="S228" s="1">
        <v>0.21866635468473386</v>
      </c>
      <c r="T228" s="1">
        <v>0.24315860404723813</v>
      </c>
      <c r="U228" s="1">
        <v>0.40479699981413553</v>
      </c>
      <c r="V228" s="1">
        <v>0.37825168609941007</v>
      </c>
      <c r="W228" s="1">
        <v>0.27180162890276671</v>
      </c>
      <c r="X228" s="1">
        <v>0.24244446851330481</v>
      </c>
      <c r="Y228" s="1">
        <v>0.12522758882588236</v>
      </c>
      <c r="Z228" s="1">
        <v>0.11655277706616862</v>
      </c>
      <c r="AA228" s="1">
        <v>0.11012052584571751</v>
      </c>
      <c r="AB228" s="1">
        <v>0.11712723179757444</v>
      </c>
      <c r="AC228" s="1">
        <v>0.10314988519831328</v>
      </c>
      <c r="AD228" s="1">
        <v>0.14688311380312233</v>
      </c>
      <c r="AE228" s="1">
        <v>7.0032086759033788E-2</v>
      </c>
      <c r="AF228" s="1">
        <v>0.10200783855078831</v>
      </c>
      <c r="AG228" s="1">
        <v>0.11834747496491314</v>
      </c>
      <c r="AH228" s="1">
        <v>0.10710343935199522</v>
      </c>
      <c r="AI228" s="1">
        <v>9.5986350344220678E-2</v>
      </c>
      <c r="AJ228" s="1">
        <v>0.11857778716585393</v>
      </c>
      <c r="AK228" s="1">
        <v>0.17187027548365999</v>
      </c>
      <c r="AL228" s="1">
        <v>0.16731778181524959</v>
      </c>
      <c r="AM228" s="1">
        <v>0.19174324765234227</v>
      </c>
      <c r="AN228" s="1">
        <v>0.22395392401596093</v>
      </c>
      <c r="AO228" s="1">
        <v>0.2307496331641489</v>
      </c>
      <c r="AP228" s="1">
        <v>0.23264297310090887</v>
      </c>
      <c r="AQ228" s="1">
        <v>0.16165088089797205</v>
      </c>
      <c r="AR228" s="1">
        <v>0.19024703316598399</v>
      </c>
      <c r="AS228" s="1">
        <v>0.1381540958427743</v>
      </c>
      <c r="AT228" s="1">
        <v>0.15764851490108031</v>
      </c>
      <c r="AU228" s="1">
        <v>0.16364721742145724</v>
      </c>
      <c r="AV228" s="1">
        <v>0.13200000000000001</v>
      </c>
      <c r="AW228" s="1">
        <v>0.115</v>
      </c>
      <c r="AX228" s="1">
        <v>0.113</v>
      </c>
      <c r="AY228" s="1">
        <v>0.106</v>
      </c>
      <c r="AZ228" s="1">
        <v>9.9000000000000005E-2</v>
      </c>
      <c r="BA228" s="1">
        <v>9.0999999999999998E-2</v>
      </c>
    </row>
    <row r="229" spans="1:57" x14ac:dyDescent="0.25">
      <c r="A229" t="s">
        <v>136</v>
      </c>
      <c r="B229" t="s">
        <v>1</v>
      </c>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v>2.7450980392156862E-2</v>
      </c>
      <c r="AV229" s="1">
        <v>3.0418250950570342E-2</v>
      </c>
      <c r="AW229" s="1">
        <v>2.9520295202952029E-2</v>
      </c>
      <c r="AX229" s="1">
        <v>2.564102564102564E-2</v>
      </c>
      <c r="AY229" s="1">
        <v>2.564102564102564E-2</v>
      </c>
      <c r="AZ229" s="1">
        <v>2.564102564102564E-2</v>
      </c>
      <c r="BA229" s="1">
        <v>2.5735294117647058E-2</v>
      </c>
      <c r="BC229" t="s">
        <v>137</v>
      </c>
      <c r="BD229" t="s">
        <v>6</v>
      </c>
      <c r="BE229" s="2" t="s">
        <v>138</v>
      </c>
    </row>
    <row r="230" spans="1:57" x14ac:dyDescent="0.25">
      <c r="B230" t="s">
        <v>2</v>
      </c>
      <c r="C230" s="1">
        <v>0.17877433124940795</v>
      </c>
      <c r="D230" s="1">
        <v>0.35686181210397638</v>
      </c>
      <c r="E230" s="1">
        <v>0.43278700733343733</v>
      </c>
      <c r="F230" s="1">
        <v>0.55248001620347631</v>
      </c>
      <c r="G230" s="1">
        <v>0.65803722127840292</v>
      </c>
      <c r="H230" s="1">
        <v>0.69114296372024742</v>
      </c>
      <c r="I230" s="1">
        <v>0.48226071325956127</v>
      </c>
      <c r="J230" s="1">
        <v>0.3773274849032891</v>
      </c>
      <c r="K230" s="1">
        <v>0.51189521559814932</v>
      </c>
      <c r="L230" s="1">
        <v>0.33938590551181103</v>
      </c>
      <c r="M230" s="1">
        <v>0.27665082026977761</v>
      </c>
      <c r="N230" s="1">
        <v>0.25724809354832417</v>
      </c>
      <c r="O230" s="1">
        <v>0.2747839547484679</v>
      </c>
      <c r="P230" s="1">
        <v>0.18017352202102999</v>
      </c>
      <c r="Q230" s="1">
        <v>0.17700007990435687</v>
      </c>
      <c r="R230" s="1">
        <v>0.19039467460874868</v>
      </c>
      <c r="S230" s="1">
        <v>0.17783867345892607</v>
      </c>
      <c r="T230" s="1">
        <v>0.23629293940221099</v>
      </c>
      <c r="U230" s="1">
        <v>0.23952584033613442</v>
      </c>
      <c r="V230" s="1">
        <v>0.19179101587992167</v>
      </c>
      <c r="W230" s="1">
        <v>0.52136170820561434</v>
      </c>
      <c r="X230" s="1">
        <v>0.17425317043367461</v>
      </c>
      <c r="Y230" s="1">
        <v>0.22611063409342924</v>
      </c>
      <c r="Z230" s="1">
        <v>0.15232640780222717</v>
      </c>
      <c r="AA230" s="1">
        <v>0.15027916248381792</v>
      </c>
      <c r="AB230" s="1">
        <v>0.17070379191797586</v>
      </c>
      <c r="AC230" s="1">
        <v>0.19583418807487576</v>
      </c>
      <c r="AD230" s="1">
        <v>9.2904562361193252E-2</v>
      </c>
      <c r="AE230" s="1">
        <v>6.8103962866195314E-2</v>
      </c>
      <c r="AF230" s="1">
        <v>5.3714666161004204E-2</v>
      </c>
      <c r="AG230" s="1">
        <v>4.2208908512978031E-2</v>
      </c>
      <c r="AH230" s="1">
        <v>4.0037989394498839E-2</v>
      </c>
      <c r="AI230" s="1">
        <v>3.5739611755606526E-2</v>
      </c>
      <c r="AJ230" s="1">
        <v>3.4502129512805638E-2</v>
      </c>
      <c r="AK230" s="1">
        <v>5.4372165250552482E-2</v>
      </c>
      <c r="AL230" s="1">
        <v>4.883886398152374E-2</v>
      </c>
      <c r="AM230" s="1">
        <v>5.3569206298154842E-2</v>
      </c>
      <c r="AN230" s="1">
        <v>9.0905557882439952E-2</v>
      </c>
      <c r="AO230" s="1">
        <v>5.5290264913432328E-2</v>
      </c>
      <c r="AP230" s="1">
        <v>5.9561326986457205E-2</v>
      </c>
      <c r="AQ230" s="1">
        <v>0.14933742009367498</v>
      </c>
      <c r="AR230" s="1">
        <v>6.5936150614482977E-2</v>
      </c>
      <c r="AS230" s="1">
        <v>5.9844213179098417E-2</v>
      </c>
      <c r="AT230" s="1">
        <v>0.39510374684633154</v>
      </c>
      <c r="AU230" s="1">
        <v>0.27404995691076961</v>
      </c>
      <c r="AV230" s="1">
        <v>0.17357285950641507</v>
      </c>
      <c r="AW230" s="1">
        <v>0.1581013424556908</v>
      </c>
      <c r="AX230" s="1">
        <v>4.3818790557884894E-2</v>
      </c>
      <c r="AY230" s="1">
        <v>4.4851956678670563E-2</v>
      </c>
      <c r="AZ230" s="1">
        <v>9.5300129192145436E-2</v>
      </c>
      <c r="BA230" s="1">
        <v>4.6607773060380393E-2</v>
      </c>
      <c r="BE230" s="2"/>
    </row>
    <row r="231" spans="1:57" x14ac:dyDescent="0.25">
      <c r="B231" t="s">
        <v>3</v>
      </c>
      <c r="C231" s="1">
        <v>0.17877433124940795</v>
      </c>
      <c r="D231" s="1">
        <v>0.35686181210397638</v>
      </c>
      <c r="E231" s="1">
        <v>0.43278700733343733</v>
      </c>
      <c r="F231" s="1">
        <v>0.55248001620347631</v>
      </c>
      <c r="G231" s="1">
        <v>0.65803722127840292</v>
      </c>
      <c r="H231" s="1">
        <v>0.69114296372024742</v>
      </c>
      <c r="I231" s="1">
        <v>0.48226071325956127</v>
      </c>
      <c r="J231" s="1">
        <v>0.3773274849032891</v>
      </c>
      <c r="K231" s="1">
        <v>0.51189521559814932</v>
      </c>
      <c r="L231" s="1">
        <v>0.33938590551181103</v>
      </c>
      <c r="M231" s="1">
        <v>0.27665082026977761</v>
      </c>
      <c r="N231" s="1">
        <v>0.25724809354832417</v>
      </c>
      <c r="O231" s="1">
        <v>0.2747839547484679</v>
      </c>
      <c r="P231" s="1">
        <v>0.18017352202102999</v>
      </c>
      <c r="Q231" s="1">
        <v>0.17700007990435687</v>
      </c>
      <c r="R231" s="1">
        <v>0.19039467460874868</v>
      </c>
      <c r="S231" s="1">
        <v>0.17783867345892607</v>
      </c>
      <c r="T231" s="1">
        <v>0.23629293940221099</v>
      </c>
      <c r="U231" s="1">
        <v>0.23952584033613442</v>
      </c>
      <c r="V231" s="1">
        <v>0.19179101587992167</v>
      </c>
      <c r="W231" s="1">
        <v>0.52136170820561434</v>
      </c>
      <c r="X231" s="1">
        <v>0.17425317043367461</v>
      </c>
      <c r="Y231" s="1">
        <v>0.22611063409342924</v>
      </c>
      <c r="Z231" s="1">
        <v>0.15232640780222717</v>
      </c>
      <c r="AA231" s="1">
        <v>0.15027916248381792</v>
      </c>
      <c r="AB231" s="1">
        <v>0.17070379191797586</v>
      </c>
      <c r="AC231" s="1">
        <v>0.19583418807487576</v>
      </c>
      <c r="AD231" s="1">
        <v>9.2904562361193252E-2</v>
      </c>
      <c r="AE231" s="1">
        <v>6.8103962866195314E-2</v>
      </c>
      <c r="AF231" s="1">
        <v>5.3714666161004204E-2</v>
      </c>
      <c r="AG231" s="1">
        <v>4.2208908512978031E-2</v>
      </c>
      <c r="AH231" s="1">
        <v>4.0037989394498839E-2</v>
      </c>
      <c r="AI231" s="1">
        <v>3.5739611755606526E-2</v>
      </c>
      <c r="AJ231" s="1">
        <v>3.4502129512805638E-2</v>
      </c>
      <c r="AK231" s="1">
        <v>5.4372165250552482E-2</v>
      </c>
      <c r="AL231" s="1">
        <v>4.883886398152374E-2</v>
      </c>
      <c r="AM231" s="1">
        <v>5.3569206298154842E-2</v>
      </c>
      <c r="AN231" s="1">
        <v>9.0905557882439952E-2</v>
      </c>
      <c r="AO231" s="1">
        <v>5.5290264913432328E-2</v>
      </c>
      <c r="AP231" s="1">
        <v>5.9561326986457205E-2</v>
      </c>
      <c r="AQ231" s="1">
        <v>0.14933742009367498</v>
      </c>
      <c r="AR231" s="1">
        <v>6.5936150614482977E-2</v>
      </c>
      <c r="AS231" s="1">
        <v>5.9844213179098417E-2</v>
      </c>
      <c r="AT231" s="1">
        <v>0.39510374684633154</v>
      </c>
      <c r="AU231" s="1">
        <v>0.27404995691076961</v>
      </c>
      <c r="AV231" s="1">
        <v>0.17357285950641507</v>
      </c>
      <c r="AW231" s="1">
        <v>0.1581013424556908</v>
      </c>
      <c r="AX231" s="1">
        <v>4.3818790557884894E-2</v>
      </c>
      <c r="AY231" s="1">
        <v>4.4851956678670563E-2</v>
      </c>
      <c r="AZ231" s="1">
        <v>9.5300129192145436E-2</v>
      </c>
      <c r="BA231" s="1">
        <v>4.6607773060380393E-2</v>
      </c>
      <c r="BE231" s="2"/>
    </row>
    <row r="232" spans="1:57" x14ac:dyDescent="0.25">
      <c r="A232" t="s">
        <v>139</v>
      </c>
      <c r="B232" t="s">
        <v>1</v>
      </c>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v>0.20731707317073167</v>
      </c>
      <c r="AV232" s="1">
        <v>5.7851239669421482E-2</v>
      </c>
      <c r="AW232" s="1">
        <v>6.1983471074380167E-2</v>
      </c>
      <c r="AX232" s="1">
        <v>7.8189300411522625E-2</v>
      </c>
      <c r="AY232" s="1">
        <v>7.8189300411522625E-2</v>
      </c>
      <c r="AZ232" s="1">
        <v>6.9958847736625515E-2</v>
      </c>
      <c r="BA232" s="1">
        <v>7.407407407407407E-2</v>
      </c>
      <c r="BB232" s="4">
        <v>45962</v>
      </c>
      <c r="BC232" t="s">
        <v>140</v>
      </c>
      <c r="BD232" t="s">
        <v>6</v>
      </c>
      <c r="BE232" s="2"/>
    </row>
    <row r="233" spans="1:57" x14ac:dyDescent="0.25">
      <c r="B233" t="s">
        <v>2</v>
      </c>
      <c r="C233" s="1">
        <v>0.1582762208564322</v>
      </c>
      <c r="D233" s="1">
        <v>0.13211876665454036</v>
      </c>
      <c r="E233" s="1">
        <v>0.19905248065646294</v>
      </c>
      <c r="F233" s="1">
        <v>0.29693716729680841</v>
      </c>
      <c r="G233" s="1">
        <v>0.25046295101119792</v>
      </c>
      <c r="H233" s="1">
        <v>0.22327704443316726</v>
      </c>
      <c r="I233" s="1">
        <v>0.27005346248962853</v>
      </c>
      <c r="J233" s="1">
        <v>0.25347545478859584</v>
      </c>
      <c r="K233" s="1">
        <v>0.24126773950170455</v>
      </c>
      <c r="L233" s="1">
        <v>0.19604683027875985</v>
      </c>
      <c r="M233" s="1">
        <v>0.15729216866793896</v>
      </c>
      <c r="N233" s="1">
        <v>0.13718907392692042</v>
      </c>
      <c r="O233" s="1">
        <v>0.18372494534861136</v>
      </c>
      <c r="P233" s="1">
        <v>0.13761504158828666</v>
      </c>
      <c r="Q233" s="1">
        <v>0.14310352728184164</v>
      </c>
      <c r="R233" s="1">
        <v>0.2725486271682947</v>
      </c>
      <c r="S233" s="1">
        <v>0.39750153759219692</v>
      </c>
      <c r="T233" s="1">
        <v>0.35664952442458436</v>
      </c>
      <c r="U233" s="1">
        <v>0.22871233572254485</v>
      </c>
      <c r="V233" s="1">
        <v>0.2171804332790904</v>
      </c>
      <c r="W233" s="1">
        <v>0.24579787736120692</v>
      </c>
      <c r="X233" s="1">
        <v>0.18103065738060437</v>
      </c>
      <c r="Y233" s="1">
        <v>0.13636744723149652</v>
      </c>
      <c r="Z233" s="1">
        <v>0.14960191093088701</v>
      </c>
      <c r="AA233" s="1">
        <v>0.16056390034075402</v>
      </c>
      <c r="AB233" s="1">
        <v>0.12843921972878114</v>
      </c>
      <c r="AC233" s="1">
        <v>0.18702411891169518</v>
      </c>
      <c r="AD233" s="1">
        <v>9.256806184002625E-2</v>
      </c>
      <c r="AE233" s="1">
        <v>7.3508812041906027E-2</v>
      </c>
      <c r="AF233" s="1">
        <v>8.4030823428004539E-2</v>
      </c>
      <c r="AG233" s="1">
        <v>7.9039027480710747E-2</v>
      </c>
      <c r="AH233" s="1">
        <v>6.8468230257871007E-2</v>
      </c>
      <c r="AI233" s="1">
        <v>0.12653798797935734</v>
      </c>
      <c r="AJ233" s="1">
        <v>7.325684453395398E-2</v>
      </c>
      <c r="AK233" s="1">
        <v>6.2582105014326261E-2</v>
      </c>
      <c r="AL233" s="1">
        <v>9.5083255177377382E-2</v>
      </c>
      <c r="AM233" s="1">
        <v>0.15384531506035523</v>
      </c>
      <c r="AN233" s="1">
        <v>0.12728038266179251</v>
      </c>
      <c r="AO233" s="1">
        <v>0.10791733099352101</v>
      </c>
      <c r="AP233" s="1">
        <v>0.1411489802201327</v>
      </c>
      <c r="AQ233" s="1">
        <v>0.15937869014594425</v>
      </c>
      <c r="AR233" s="1">
        <v>0.17228508111940466</v>
      </c>
      <c r="AS233" s="1">
        <v>6.968294934549614E-2</v>
      </c>
      <c r="AT233" s="1">
        <v>6.3427249978272954E-2</v>
      </c>
      <c r="AU233" s="1">
        <v>8.6289596621762638E-2</v>
      </c>
      <c r="AV233" s="1">
        <v>5.990689900008439E-2</v>
      </c>
      <c r="AW233" s="1"/>
      <c r="AX233" s="1"/>
      <c r="AY233" s="1"/>
      <c r="AZ233" s="1"/>
      <c r="BA233" s="1"/>
      <c r="BB233" s="4"/>
      <c r="BE233" s="2"/>
    </row>
    <row r="234" spans="1:57" x14ac:dyDescent="0.25">
      <c r="B234" t="s">
        <v>3</v>
      </c>
      <c r="C234" s="1">
        <v>0.1582762208564322</v>
      </c>
      <c r="D234" s="1">
        <v>0.13211876665454036</v>
      </c>
      <c r="E234" s="1">
        <v>0.19905248065646294</v>
      </c>
      <c r="F234" s="1">
        <v>0.29693716729680841</v>
      </c>
      <c r="G234" s="1">
        <v>0.25046295101119792</v>
      </c>
      <c r="H234" s="1">
        <v>0.22327704443316726</v>
      </c>
      <c r="I234" s="1">
        <v>0.27005346248962853</v>
      </c>
      <c r="J234" s="1">
        <v>0.25347545478859584</v>
      </c>
      <c r="K234" s="1">
        <v>0.24126773950170455</v>
      </c>
      <c r="L234" s="1">
        <v>0.19604683027875985</v>
      </c>
      <c r="M234" s="1">
        <v>0.15729216866793896</v>
      </c>
      <c r="N234" s="1">
        <v>0.13718907392692042</v>
      </c>
      <c r="O234" s="1">
        <v>0.18372494534861136</v>
      </c>
      <c r="P234" s="1">
        <v>0.13761504158828666</v>
      </c>
      <c r="Q234" s="1">
        <v>0.14310352728184164</v>
      </c>
      <c r="R234" s="1">
        <v>0.2725486271682947</v>
      </c>
      <c r="S234" s="1">
        <v>0.39750153759219692</v>
      </c>
      <c r="T234" s="1">
        <v>0.35664952442458436</v>
      </c>
      <c r="U234" s="1">
        <v>0.22871233572254485</v>
      </c>
      <c r="V234" s="1">
        <v>0.2171804332790904</v>
      </c>
      <c r="W234" s="1">
        <v>0.24579787736120692</v>
      </c>
      <c r="X234" s="1">
        <v>0.18103065738060437</v>
      </c>
      <c r="Y234" s="1">
        <v>0.13636744723149652</v>
      </c>
      <c r="Z234" s="1">
        <v>0.14960191093088701</v>
      </c>
      <c r="AA234" s="1">
        <v>0.16056390034075402</v>
      </c>
      <c r="AB234" s="1">
        <v>0.12843921972878114</v>
      </c>
      <c r="AC234" s="1">
        <v>0.18702411891169518</v>
      </c>
      <c r="AD234" s="1">
        <v>9.256806184002625E-2</v>
      </c>
      <c r="AE234" s="1">
        <v>7.3508812041906027E-2</v>
      </c>
      <c r="AF234" s="1">
        <v>8.4030823428004539E-2</v>
      </c>
      <c r="AG234" s="1">
        <v>7.9039027480710747E-2</v>
      </c>
      <c r="AH234" s="1">
        <v>6.8468230257871007E-2</v>
      </c>
      <c r="AI234" s="1">
        <v>0.12653798797935734</v>
      </c>
      <c r="AJ234" s="1">
        <v>7.325684453395398E-2</v>
      </c>
      <c r="AK234" s="1">
        <v>6.2582105014326261E-2</v>
      </c>
      <c r="AL234" s="1">
        <v>9.5083255177377382E-2</v>
      </c>
      <c r="AM234" s="1">
        <v>0.15384531506035523</v>
      </c>
      <c r="AN234" s="1">
        <v>0.12728038266179251</v>
      </c>
      <c r="AO234" s="1">
        <v>0.10791733099352101</v>
      </c>
      <c r="AP234" s="1">
        <v>0.1411489802201327</v>
      </c>
      <c r="AQ234" s="1">
        <v>0.15937869014594425</v>
      </c>
      <c r="AR234" s="1">
        <v>0.17228508111940466</v>
      </c>
      <c r="AS234" s="1">
        <v>6.968294934549614E-2</v>
      </c>
      <c r="AT234" s="1">
        <v>6.3427249978272954E-2</v>
      </c>
      <c r="AU234" s="1">
        <v>8.6289596621762638E-2</v>
      </c>
      <c r="AV234" s="1">
        <v>5.7851239669421482E-2</v>
      </c>
      <c r="AW234" s="1">
        <v>6.1728395061728392E-2</v>
      </c>
      <c r="AX234" s="1">
        <v>7.8189300411522625E-2</v>
      </c>
      <c r="AY234" s="1">
        <v>7.8189300411522625E-2</v>
      </c>
      <c r="AZ234" s="1">
        <v>6.9958847736625515E-2</v>
      </c>
      <c r="BA234" s="1">
        <v>7.407407407407407E-2</v>
      </c>
      <c r="BB234" s="4"/>
      <c r="BE234" s="2"/>
    </row>
    <row r="235" spans="1:57" x14ac:dyDescent="0.25">
      <c r="A235" t="s">
        <v>141</v>
      </c>
      <c r="B235" t="s">
        <v>1</v>
      </c>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v>7.8E-2</v>
      </c>
      <c r="AI235" s="1">
        <v>6.8000000000000005E-2</v>
      </c>
      <c r="AJ235" s="1">
        <v>7.0000000000000007E-2</v>
      </c>
      <c r="AK235" s="1">
        <v>3.1E-2</v>
      </c>
      <c r="AL235" s="1">
        <v>3.2000000000000001E-2</v>
      </c>
      <c r="AM235" s="1">
        <v>2.1000000000000001E-2</v>
      </c>
      <c r="AN235" s="1">
        <v>6.2E-2</v>
      </c>
      <c r="AO235" s="1">
        <v>0.03</v>
      </c>
      <c r="AP235" s="1">
        <v>4.1000000000000002E-2</v>
      </c>
      <c r="AQ235" s="1">
        <v>4.8000000000000001E-2</v>
      </c>
      <c r="AR235" s="1">
        <v>5.1999999999999998E-2</v>
      </c>
      <c r="AS235" s="1">
        <v>5.6000000000000001E-2</v>
      </c>
      <c r="AT235" s="1">
        <v>5.5E-2</v>
      </c>
      <c r="AU235" s="1">
        <v>3.7999999999999999E-2</v>
      </c>
      <c r="AV235" s="1">
        <v>2.1000000000000001E-2</v>
      </c>
      <c r="AW235" s="1">
        <v>0.02</v>
      </c>
      <c r="AX235" s="1">
        <v>1.7999999999999999E-2</v>
      </c>
      <c r="AY235" s="1">
        <v>1.4E-2</v>
      </c>
      <c r="AZ235" s="1">
        <v>1.2999999999999999E-2</v>
      </c>
      <c r="BA235" s="1">
        <v>1.2999999999999999E-2</v>
      </c>
      <c r="BB235" s="4">
        <v>46143</v>
      </c>
      <c r="BC235" t="s">
        <v>584</v>
      </c>
      <c r="BD235" t="s">
        <v>6</v>
      </c>
      <c r="BE235" s="2"/>
    </row>
    <row r="236" spans="1:57" x14ac:dyDescent="0.25">
      <c r="B236" t="s">
        <v>2</v>
      </c>
      <c r="C236" s="1" t="s">
        <v>114</v>
      </c>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E236" s="2"/>
    </row>
    <row r="237" spans="1:57" x14ac:dyDescent="0.25">
      <c r="B237" t="s">
        <v>3</v>
      </c>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v>7.8E-2</v>
      </c>
      <c r="AI237" s="1">
        <v>6.8000000000000005E-2</v>
      </c>
      <c r="AJ237" s="1">
        <v>7.0000000000000007E-2</v>
      </c>
      <c r="AK237" s="1">
        <v>3.1E-2</v>
      </c>
      <c r="AL237" s="1">
        <v>3.2000000000000001E-2</v>
      </c>
      <c r="AM237" s="1">
        <v>2.1000000000000001E-2</v>
      </c>
      <c r="AN237" s="1">
        <v>6.2E-2</v>
      </c>
      <c r="AO237" s="1">
        <v>0.03</v>
      </c>
      <c r="AP237" s="1">
        <v>4.1000000000000002E-2</v>
      </c>
      <c r="AQ237" s="1">
        <v>4.8000000000000001E-2</v>
      </c>
      <c r="AR237" s="1">
        <v>5.1999999999999998E-2</v>
      </c>
      <c r="AS237" s="1">
        <v>5.6000000000000001E-2</v>
      </c>
      <c r="AT237" s="1">
        <v>5.5E-2</v>
      </c>
      <c r="AU237" s="1">
        <v>3.7999999999999999E-2</v>
      </c>
      <c r="AV237" s="1">
        <v>2.1000000000000001E-2</v>
      </c>
      <c r="AW237" s="1">
        <v>0.02</v>
      </c>
      <c r="AX237" s="1">
        <v>1.7999999999999999E-2</v>
      </c>
      <c r="AY237" s="1">
        <v>1.4E-2</v>
      </c>
      <c r="AZ237" s="1">
        <v>1.2999999999999999E-2</v>
      </c>
      <c r="BA237" s="1">
        <v>1.2999999999999999E-2</v>
      </c>
      <c r="BE237" s="2"/>
    </row>
    <row r="238" spans="1:57" x14ac:dyDescent="0.25">
      <c r="A238" t="s">
        <v>142</v>
      </c>
      <c r="B238" t="s">
        <v>1</v>
      </c>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v>5.1999999999999998E-2</v>
      </c>
      <c r="AV238" s="1">
        <v>8.2000000000000003E-2</v>
      </c>
      <c r="AW238" s="1">
        <v>4.3999999999999997E-2</v>
      </c>
      <c r="AX238" s="1">
        <v>4.3999999999999997E-2</v>
      </c>
      <c r="AY238" s="1">
        <v>0.05</v>
      </c>
      <c r="AZ238" s="1">
        <v>5.3999999999999999E-2</v>
      </c>
      <c r="BA238" s="1">
        <v>5.3999999999999999E-2</v>
      </c>
      <c r="BC238" t="s">
        <v>143</v>
      </c>
      <c r="BD238" t="s">
        <v>6</v>
      </c>
      <c r="BE238" s="2"/>
    </row>
    <row r="239" spans="1:57" x14ac:dyDescent="0.25">
      <c r="B239" t="s">
        <v>2</v>
      </c>
      <c r="C239" s="1"/>
      <c r="D239" s="1"/>
      <c r="E239" s="1"/>
      <c r="F239" s="1"/>
      <c r="G239" s="1"/>
      <c r="H239" s="1"/>
      <c r="I239" s="1"/>
      <c r="J239" s="1"/>
      <c r="K239" s="1"/>
      <c r="L239" s="1"/>
      <c r="M239" s="1"/>
      <c r="N239" s="1"/>
      <c r="O239" s="1"/>
      <c r="P239" s="1">
        <v>4.7356823138928394E-3</v>
      </c>
      <c r="Q239" s="1">
        <v>3.0867361603490594E-2</v>
      </c>
      <c r="R239" s="1">
        <v>0.12027480982889659</v>
      </c>
      <c r="S239" s="1">
        <v>0.13084064226919381</v>
      </c>
      <c r="T239" s="1">
        <v>0.15904831779293657</v>
      </c>
      <c r="U239" s="1">
        <v>0.28885263154691915</v>
      </c>
      <c r="V239" s="1">
        <v>0.5007378075860065</v>
      </c>
      <c r="W239" s="1">
        <v>0.27261448853957543</v>
      </c>
      <c r="X239" s="1">
        <v>0.23141995688255093</v>
      </c>
      <c r="Y239" s="1">
        <v>0.27520690545163812</v>
      </c>
      <c r="Z239" s="1">
        <v>0.13913813639655018</v>
      </c>
      <c r="AA239" s="1">
        <v>0.15166890093852464</v>
      </c>
      <c r="AB239" s="1">
        <v>8.1458585031689693E-2</v>
      </c>
      <c r="AC239" s="1">
        <v>7.666465112960727E-2</v>
      </c>
      <c r="AD239" s="1">
        <v>4.8537992203231295E-2</v>
      </c>
      <c r="AE239" s="1">
        <v>3.5993185029715553E-2</v>
      </c>
      <c r="AF239" s="1">
        <v>4.4125223716417708E-2</v>
      </c>
      <c r="AG239" s="1">
        <v>3.6303232215654235E-2</v>
      </c>
      <c r="AH239" s="1">
        <v>3.7000072122220701E-2</v>
      </c>
      <c r="AI239" s="1">
        <v>3.6182967012314368E-2</v>
      </c>
      <c r="AJ239" s="1">
        <v>4.2408655559429638E-2</v>
      </c>
      <c r="AK239" s="1">
        <v>3.6428885134076334E-2</v>
      </c>
      <c r="AL239" s="1">
        <v>4.2542321645072802E-2</v>
      </c>
      <c r="AM239" s="1">
        <v>5.522530015049585E-2</v>
      </c>
      <c r="AN239" s="1">
        <v>5.5546502121558192E-2</v>
      </c>
      <c r="AO239" s="1">
        <v>5.8904181163772454E-2</v>
      </c>
      <c r="AP239" s="1">
        <v>6.0150670868558624E-2</v>
      </c>
      <c r="AQ239" s="1">
        <v>6.197972633999841E-2</v>
      </c>
      <c r="AR239" s="1">
        <v>5.0124227655009214E-2</v>
      </c>
      <c r="AS239" s="1">
        <v>3.7875309237029559E-2</v>
      </c>
      <c r="AT239" s="1">
        <v>0.10800121633132426</v>
      </c>
      <c r="AU239" s="1">
        <v>7.7686936295063833E-2</v>
      </c>
      <c r="AV239" s="1">
        <v>4.7911483298509118E-2</v>
      </c>
      <c r="AW239" s="1"/>
      <c r="AX239" s="1"/>
      <c r="AY239" s="1"/>
      <c r="AZ239" s="1"/>
      <c r="BA239" s="1"/>
      <c r="BE239" s="2"/>
    </row>
    <row r="240" spans="1:57" x14ac:dyDescent="0.25">
      <c r="B240" t="s">
        <v>3</v>
      </c>
      <c r="C240" s="1"/>
      <c r="D240" s="1"/>
      <c r="E240" s="1"/>
      <c r="F240" s="1"/>
      <c r="G240" s="1"/>
      <c r="H240" s="1"/>
      <c r="I240" s="1"/>
      <c r="J240" s="1"/>
      <c r="K240" s="1"/>
      <c r="L240" s="1"/>
      <c r="M240" s="1"/>
      <c r="N240" s="1"/>
      <c r="O240" s="1"/>
      <c r="P240" s="1">
        <v>4.7356823138928394E-3</v>
      </c>
      <c r="Q240" s="1">
        <v>3.0867361603490594E-2</v>
      </c>
      <c r="R240" s="1">
        <v>0.12027480982889659</v>
      </c>
      <c r="S240" s="1">
        <v>0.13084064226919381</v>
      </c>
      <c r="T240" s="1">
        <v>0.15904831779293657</v>
      </c>
      <c r="U240" s="1">
        <v>0.28885263154691915</v>
      </c>
      <c r="V240" s="1">
        <v>0.5007378075860065</v>
      </c>
      <c r="W240" s="1">
        <v>0.27261448853957543</v>
      </c>
      <c r="X240" s="1">
        <v>0.23141995688255093</v>
      </c>
      <c r="Y240" s="1">
        <v>0.27520690545163812</v>
      </c>
      <c r="Z240" s="1">
        <v>0.13913813639655018</v>
      </c>
      <c r="AA240" s="1">
        <v>0.15166890093852464</v>
      </c>
      <c r="AB240" s="1">
        <v>8.1458585031689693E-2</v>
      </c>
      <c r="AC240" s="1">
        <v>7.666465112960727E-2</v>
      </c>
      <c r="AD240" s="1">
        <v>4.8537992203231295E-2</v>
      </c>
      <c r="AE240" s="1">
        <v>3.5993185029715553E-2</v>
      </c>
      <c r="AF240" s="1">
        <v>4.4125223716417708E-2</v>
      </c>
      <c r="AG240" s="1">
        <v>3.6303232215654235E-2</v>
      </c>
      <c r="AH240" s="1">
        <v>3.7000072122220701E-2</v>
      </c>
      <c r="AI240" s="1">
        <v>3.6182967012314368E-2</v>
      </c>
      <c r="AJ240" s="1">
        <v>4.2408655559429638E-2</v>
      </c>
      <c r="AK240" s="1">
        <v>3.6428885134076334E-2</v>
      </c>
      <c r="AL240" s="1">
        <v>4.2542321645072802E-2</v>
      </c>
      <c r="AM240" s="1">
        <v>5.522530015049585E-2</v>
      </c>
      <c r="AN240" s="1">
        <v>5.5546502121558192E-2</v>
      </c>
      <c r="AO240" s="1">
        <v>5.8904181163772454E-2</v>
      </c>
      <c r="AP240" s="1">
        <v>6.0150670868558624E-2</v>
      </c>
      <c r="AQ240" s="1">
        <v>6.197972633999841E-2</v>
      </c>
      <c r="AR240" s="1">
        <v>5.0124227655009214E-2</v>
      </c>
      <c r="AS240" s="1">
        <v>3.7875309237029559E-2</v>
      </c>
      <c r="AT240" s="1">
        <v>0.10800121633132426</v>
      </c>
      <c r="AU240" s="1">
        <v>7.7686936295063833E-2</v>
      </c>
      <c r="AV240" s="1">
        <v>8.2000000000000003E-2</v>
      </c>
      <c r="AW240" s="1">
        <v>4.3999999999999997E-2</v>
      </c>
      <c r="AX240" s="1">
        <v>4.3999999999999997E-2</v>
      </c>
      <c r="AY240" s="1">
        <v>0.05</v>
      </c>
      <c r="AZ240" s="1">
        <v>5.3999999999999999E-2</v>
      </c>
      <c r="BA240" s="1">
        <v>5.3999999999999999E-2</v>
      </c>
      <c r="BE240" s="2"/>
    </row>
    <row r="241" spans="1:57" x14ac:dyDescent="0.25">
      <c r="A241" t="s">
        <v>144</v>
      </c>
      <c r="B241" t="s">
        <v>1</v>
      </c>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v>0.17091836734693877</v>
      </c>
      <c r="AV241" s="1">
        <f>'3. MAC DSF calcs'!E164</f>
        <v>0.13649025069637885</v>
      </c>
      <c r="AW241" s="1">
        <f>'3. MAC DSF calcs'!F164</f>
        <v>9.2063492063492056E-2</v>
      </c>
      <c r="AX241" s="1">
        <f>'3. MAC DSF calcs'!G164</f>
        <v>0.13666666666666666</v>
      </c>
      <c r="AY241" s="1">
        <f>'3. MAC DSF calcs'!H164</f>
        <v>0.1388888888888889</v>
      </c>
      <c r="AZ241" s="1">
        <f>'3. MAC DSF calcs'!I164</f>
        <v>0.18947368421052632</v>
      </c>
      <c r="BA241" s="1">
        <f>'3. MAC DSF calcs'!J164</f>
        <v>0.24912280701754386</v>
      </c>
      <c r="BB241" s="4">
        <v>46235</v>
      </c>
      <c r="BC241" t="s">
        <v>145</v>
      </c>
      <c r="BD241" t="s">
        <v>6</v>
      </c>
      <c r="BE241" s="2"/>
    </row>
    <row r="242" spans="1:57" x14ac:dyDescent="0.25">
      <c r="B242" t="s">
        <v>2</v>
      </c>
      <c r="C242" s="1"/>
      <c r="D242" s="1"/>
      <c r="E242" s="1"/>
      <c r="F242" s="1"/>
      <c r="G242" s="1"/>
      <c r="H242" s="1"/>
      <c r="I242" s="1"/>
      <c r="J242" s="1"/>
      <c r="K242" s="1"/>
      <c r="L242" s="1"/>
      <c r="M242" s="1"/>
      <c r="N242" s="1"/>
      <c r="O242" s="1">
        <v>0.20327546507021529</v>
      </c>
      <c r="P242" s="1">
        <v>0.12135216281836832</v>
      </c>
      <c r="Q242" s="1">
        <v>0.21263319704477116</v>
      </c>
      <c r="R242" s="1">
        <v>0.16441740580923456</v>
      </c>
      <c r="S242" s="1">
        <v>0.17951000867726274</v>
      </c>
      <c r="T242" s="1">
        <v>0.23210912073827988</v>
      </c>
      <c r="U242" s="1">
        <v>0.11026345673836178</v>
      </c>
      <c r="V242" s="1">
        <v>9.2390605090018341E-2</v>
      </c>
      <c r="W242" s="1">
        <v>0.12449978996539172</v>
      </c>
      <c r="X242" s="1">
        <v>0.11841116786920514</v>
      </c>
      <c r="Y242" s="1">
        <v>0.1236242318143369</v>
      </c>
      <c r="Z242" s="1">
        <v>0.59490277121287694</v>
      </c>
      <c r="AA242" s="1">
        <v>5.9731167734310531E-2</v>
      </c>
      <c r="AB242" s="1">
        <v>5.7888079012420705E-2</v>
      </c>
      <c r="AC242" s="1">
        <v>4.2834322735759454E-2</v>
      </c>
      <c r="AD242" s="1">
        <v>3.4084991277086724E-2</v>
      </c>
      <c r="AE242" s="1">
        <v>3.7637429102166754E-2</v>
      </c>
      <c r="AF242" s="1">
        <v>6.8286886075686504E-2</v>
      </c>
      <c r="AG242" s="1">
        <v>6.44205661457561E-2</v>
      </c>
      <c r="AH242" s="1">
        <v>2.2895552612366418E-2</v>
      </c>
      <c r="AI242" s="1">
        <v>3.4614476936526327E-2</v>
      </c>
      <c r="AJ242" s="1">
        <v>5.8073004248674925E-2</v>
      </c>
      <c r="AK242" s="1">
        <v>6.4069928983103153E-2</v>
      </c>
      <c r="AL242" s="1">
        <v>5.2271374876233664E-2</v>
      </c>
      <c r="AM242" s="1">
        <v>7.2092613317287252E-2</v>
      </c>
      <c r="AN242" s="1">
        <v>8.7400103490400657E-2</v>
      </c>
      <c r="AO242" s="1">
        <v>0.21241837756311108</v>
      </c>
      <c r="AP242" s="1">
        <v>0.10738385609651703</v>
      </c>
      <c r="AQ242" s="1">
        <v>0.30764480460266103</v>
      </c>
      <c r="AR242" s="1">
        <v>0.26521030677984858</v>
      </c>
      <c r="AS242" s="1">
        <v>0.36815061703807528</v>
      </c>
      <c r="AT242" s="1">
        <v>0.28315953772849428</v>
      </c>
      <c r="AU242" s="1">
        <v>0.15754727019639936</v>
      </c>
      <c r="AV242" s="1">
        <v>0.1113495978874684</v>
      </c>
      <c r="AW242" s="1"/>
      <c r="AX242" s="1"/>
      <c r="AY242" s="1"/>
      <c r="AZ242" s="1"/>
      <c r="BA242" s="1"/>
      <c r="BE242" s="2"/>
    </row>
    <row r="243" spans="1:57" x14ac:dyDescent="0.25">
      <c r="B243" t="s">
        <v>3</v>
      </c>
      <c r="C243" s="1"/>
      <c r="D243" s="1"/>
      <c r="E243" s="1"/>
      <c r="F243" s="1"/>
      <c r="G243" s="1"/>
      <c r="H243" s="1"/>
      <c r="I243" s="1"/>
      <c r="J243" s="1"/>
      <c r="K243" s="1"/>
      <c r="L243" s="1"/>
      <c r="M243" s="1"/>
      <c r="N243" s="1"/>
      <c r="O243" s="1">
        <v>0.20327546507021529</v>
      </c>
      <c r="P243" s="1">
        <v>0.12135216281836832</v>
      </c>
      <c r="Q243" s="1">
        <v>0.21263319704477116</v>
      </c>
      <c r="R243" s="1">
        <v>0.16441740580923456</v>
      </c>
      <c r="S243" s="1">
        <v>0.17951000867726274</v>
      </c>
      <c r="T243" s="1">
        <v>0.23210912073827988</v>
      </c>
      <c r="U243" s="1">
        <v>0.11026345673836178</v>
      </c>
      <c r="V243" s="1">
        <v>9.2390605090018341E-2</v>
      </c>
      <c r="W243" s="1">
        <v>0.12449978996539172</v>
      </c>
      <c r="X243" s="1">
        <v>0.11841116786920514</v>
      </c>
      <c r="Y243" s="1">
        <v>0.1236242318143369</v>
      </c>
      <c r="Z243" s="1">
        <v>0.59490277121287694</v>
      </c>
      <c r="AA243" s="1">
        <v>5.9731167734310531E-2</v>
      </c>
      <c r="AB243" s="1">
        <v>5.7888079012420705E-2</v>
      </c>
      <c r="AC243" s="1">
        <v>4.2834322735759454E-2</v>
      </c>
      <c r="AD243" s="1">
        <v>3.4084991277086724E-2</v>
      </c>
      <c r="AE243" s="1">
        <v>3.7637429102166754E-2</v>
      </c>
      <c r="AF243" s="1">
        <v>6.8286886075686504E-2</v>
      </c>
      <c r="AG243" s="1">
        <v>6.44205661457561E-2</v>
      </c>
      <c r="AH243" s="1">
        <v>2.2895552612366418E-2</v>
      </c>
      <c r="AI243" s="1">
        <v>3.4614476936526327E-2</v>
      </c>
      <c r="AJ243" s="1">
        <v>5.8073004248674925E-2</v>
      </c>
      <c r="AK243" s="1">
        <v>6.4069928983103153E-2</v>
      </c>
      <c r="AL243" s="1">
        <v>5.2271374876233664E-2</v>
      </c>
      <c r="AM243" s="1">
        <v>7.2092613317287252E-2</v>
      </c>
      <c r="AN243" s="1">
        <v>8.7400103490400657E-2</v>
      </c>
      <c r="AO243" s="1">
        <v>0.21241837756311108</v>
      </c>
      <c r="AP243" s="1">
        <v>0.10738385609651703</v>
      </c>
      <c r="AQ243" s="1">
        <v>0.30764480460266103</v>
      </c>
      <c r="AR243" s="1">
        <v>0.26521030677984858</v>
      </c>
      <c r="AS243" s="1">
        <v>0.36815061703807528</v>
      </c>
      <c r="AT243" s="1">
        <v>0.28315953772849428</v>
      </c>
      <c r="AU243" s="1">
        <v>0.15754727019639936</v>
      </c>
      <c r="AV243" s="1">
        <v>0.13649025069637885</v>
      </c>
      <c r="AW243" s="1">
        <v>9.2063492063492056E-2</v>
      </c>
      <c r="AX243" s="1">
        <v>0.13666666666666666</v>
      </c>
      <c r="AY243" s="1">
        <v>0.1388888888888889</v>
      </c>
      <c r="AZ243" s="1">
        <v>0.18947368421052632</v>
      </c>
      <c r="BA243" s="1">
        <v>0.24912280701754386</v>
      </c>
      <c r="BE243" s="2"/>
    </row>
    <row r="244" spans="1:57" x14ac:dyDescent="0.25">
      <c r="A244" t="s">
        <v>146</v>
      </c>
      <c r="B244" t="s">
        <v>1</v>
      </c>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v>2.0356234096692113E-2</v>
      </c>
      <c r="AV244" s="1">
        <v>5.1546391752577327E-3</v>
      </c>
      <c r="AW244" s="1">
        <v>2.5510204081632651E-3</v>
      </c>
      <c r="AX244" s="1">
        <v>2.5510204081632651E-3</v>
      </c>
      <c r="AY244" s="1">
        <v>2.5445292620865142E-3</v>
      </c>
      <c r="AZ244" s="1">
        <v>2.5445292620865142E-3</v>
      </c>
      <c r="BA244" s="1">
        <v>2.5445292620865142E-3</v>
      </c>
      <c r="BB244" s="4">
        <v>45962</v>
      </c>
      <c r="BC244" t="s">
        <v>147</v>
      </c>
      <c r="BD244" t="s">
        <v>6</v>
      </c>
      <c r="BE244" s="2"/>
    </row>
    <row r="245" spans="1:57" x14ac:dyDescent="0.25">
      <c r="B245" t="s">
        <v>2</v>
      </c>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v>3.2669400633287451E-2</v>
      </c>
      <c r="AD245" s="1">
        <v>7.3185738779115966E-2</v>
      </c>
      <c r="AE245" s="1">
        <v>2.3596638148827814E-2</v>
      </c>
      <c r="AF245" s="1">
        <v>2.761593172394556E-2</v>
      </c>
      <c r="AG245" s="1">
        <v>5.3584752252361478E-2</v>
      </c>
      <c r="AH245" s="1">
        <v>0.11519188329608371</v>
      </c>
      <c r="AI245" s="1">
        <v>0.15594573182126956</v>
      </c>
      <c r="AJ245" s="1">
        <v>0.18840683076196674</v>
      </c>
      <c r="AK245" s="1">
        <v>0.13516429257705043</v>
      </c>
      <c r="AL245" s="1">
        <v>0.29009148096613219</v>
      </c>
      <c r="AM245" s="1">
        <v>0.25645168233473015</v>
      </c>
      <c r="AN245" s="1">
        <v>0.14983645707952051</v>
      </c>
      <c r="AO245" s="1">
        <v>0.3072318789624765</v>
      </c>
      <c r="AP245" s="1">
        <v>0.23402996909551588</v>
      </c>
      <c r="AQ245" s="1">
        <v>0.30144983940315978</v>
      </c>
      <c r="AR245" s="1">
        <v>0.22171647657219412</v>
      </c>
      <c r="AS245" s="1">
        <v>0.16921005940551759</v>
      </c>
      <c r="AT245" s="1">
        <v>0.13142068720151745</v>
      </c>
      <c r="AU245" s="1">
        <v>0.14961005113302245</v>
      </c>
      <c r="AV245" s="1">
        <v>0.25463770157942267</v>
      </c>
      <c r="AW245" s="1">
        <v>0.10429629805234318</v>
      </c>
      <c r="AX245" s="1">
        <v>0.27533008667761066</v>
      </c>
      <c r="AY245" s="1">
        <v>8.2693645495208426E-2</v>
      </c>
      <c r="AZ245" s="1">
        <v>0.18155197846021218</v>
      </c>
      <c r="BA245" s="1">
        <v>5.7589228538022952E-2</v>
      </c>
      <c r="BB245" s="4"/>
      <c r="BE245" s="2"/>
    </row>
    <row r="246" spans="1:57" x14ac:dyDescent="0.25">
      <c r="B246" t="s">
        <v>3</v>
      </c>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v>3.2669400633287451E-2</v>
      </c>
      <c r="AD246" s="1">
        <v>7.3185738779115966E-2</v>
      </c>
      <c r="AE246" s="1">
        <v>2.3596638148827814E-2</v>
      </c>
      <c r="AF246" s="1">
        <v>2.761593172394556E-2</v>
      </c>
      <c r="AG246" s="1">
        <v>5.3584752252361478E-2</v>
      </c>
      <c r="AH246" s="1">
        <v>0.11519188329608371</v>
      </c>
      <c r="AI246" s="1">
        <v>0.15594573182126956</v>
      </c>
      <c r="AJ246" s="1">
        <v>0.18840683076196674</v>
      </c>
      <c r="AK246" s="1">
        <v>0.13516429257705043</v>
      </c>
      <c r="AL246" s="1">
        <v>0.29009148096613219</v>
      </c>
      <c r="AM246" s="1">
        <v>0.25645168233473015</v>
      </c>
      <c r="AN246" s="1">
        <v>0.14983645707952051</v>
      </c>
      <c r="AO246" s="1">
        <v>0.3072318789624765</v>
      </c>
      <c r="AP246" s="1">
        <v>0.23402996909551588</v>
      </c>
      <c r="AQ246" s="1">
        <v>0.30144983940315978</v>
      </c>
      <c r="AR246" s="1">
        <v>0.22171647657219412</v>
      </c>
      <c r="AS246" s="1">
        <v>0.16921005940551759</v>
      </c>
      <c r="AT246" s="1">
        <v>0.13142068720151745</v>
      </c>
      <c r="AU246" s="1">
        <v>0.14961005113302245</v>
      </c>
      <c r="AV246" s="1">
        <v>0.25463770157942267</v>
      </c>
      <c r="AW246" s="1">
        <v>0.10429629805234318</v>
      </c>
      <c r="AX246" s="1">
        <v>0.27533008667761066</v>
      </c>
      <c r="AY246" s="1">
        <v>8.2693645495208426E-2</v>
      </c>
      <c r="AZ246" s="1">
        <v>0.18155197846021218</v>
      </c>
      <c r="BA246" s="1">
        <v>5.7589228538022952E-2</v>
      </c>
      <c r="BB246" s="4"/>
      <c r="BE246" s="2"/>
    </row>
    <row r="247" spans="1:57" x14ac:dyDescent="0.25">
      <c r="A247" t="s">
        <v>148</v>
      </c>
      <c r="B247" t="s">
        <v>1</v>
      </c>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v>7.3578595317725759E-2</v>
      </c>
      <c r="AV247" s="1">
        <v>5.8608058608058608E-2</v>
      </c>
      <c r="AW247" s="1">
        <v>5.8394160583941611E-2</v>
      </c>
      <c r="AX247" s="1">
        <v>6.273062730627306E-2</v>
      </c>
      <c r="AY247" s="1">
        <v>6.6914498141263948E-2</v>
      </c>
      <c r="AZ247" s="1">
        <v>6.2962962962962957E-2</v>
      </c>
      <c r="BA247" s="1">
        <v>5.185185185185185E-2</v>
      </c>
      <c r="BB247" s="4">
        <v>46082</v>
      </c>
      <c r="BC247" s="5" t="s">
        <v>149</v>
      </c>
      <c r="BD247" t="s">
        <v>6</v>
      </c>
      <c r="BE247" s="2"/>
    </row>
    <row r="248" spans="1:57" x14ac:dyDescent="0.25">
      <c r="B248" t="s">
        <v>2</v>
      </c>
      <c r="C248" s="1">
        <v>0.27397653232242619</v>
      </c>
      <c r="D248" s="1">
        <v>0.36484962388121478</v>
      </c>
      <c r="E248" s="1">
        <v>0.39301877667862634</v>
      </c>
      <c r="F248" s="1">
        <v>0.38758401264530756</v>
      </c>
      <c r="G248" s="1">
        <v>0.28299730685058894</v>
      </c>
      <c r="H248" s="1">
        <v>0.40220289293611794</v>
      </c>
      <c r="I248" s="1">
        <v>0.39286757966227848</v>
      </c>
      <c r="J248" s="1">
        <v>0.35144557514865266</v>
      </c>
      <c r="K248" s="1">
        <v>0.29627392074430203</v>
      </c>
      <c r="L248" s="1">
        <v>0.34878852332099231</v>
      </c>
      <c r="M248" s="1">
        <v>0.25387110143945957</v>
      </c>
      <c r="N248" s="1">
        <v>0.33986541189780706</v>
      </c>
      <c r="O248" s="1">
        <v>0.51862180986108086</v>
      </c>
      <c r="P248" s="1">
        <v>0.45255316336508583</v>
      </c>
      <c r="Q248" s="1">
        <v>0.4885055882999918</v>
      </c>
      <c r="R248" s="1">
        <v>0.46830510204233305</v>
      </c>
      <c r="S248" s="1">
        <v>0.38316388627428166</v>
      </c>
      <c r="T248" s="1">
        <v>0.346442169653642</v>
      </c>
      <c r="U248" s="1">
        <v>0.29510422319362234</v>
      </c>
      <c r="V248" s="1">
        <v>0.30345091167239507</v>
      </c>
      <c r="W248" s="1">
        <v>0.2832646302244074</v>
      </c>
      <c r="X248" s="1">
        <v>0.2931681854379013</v>
      </c>
      <c r="Y248" s="1">
        <v>0.30834580837094783</v>
      </c>
      <c r="Z248" s="1">
        <v>0.32829932790056976</v>
      </c>
      <c r="AA248" s="1">
        <v>0.19127052818997581</v>
      </c>
      <c r="AB248" s="1">
        <v>0.15297823256216458</v>
      </c>
      <c r="AC248" s="1">
        <v>0.11371991918106865</v>
      </c>
      <c r="AD248" s="1">
        <v>0.10786449835478655</v>
      </c>
      <c r="AE248" s="1">
        <v>8.5070475995730727E-2</v>
      </c>
      <c r="AF248" s="1">
        <v>6.5920085663842193E-2</v>
      </c>
      <c r="AG248" s="1">
        <v>8.3968165753332227E-2</v>
      </c>
      <c r="AH248" s="1">
        <v>7.9764929907115881E-2</v>
      </c>
      <c r="AI248" s="1">
        <v>8.4984383395461549E-2</v>
      </c>
      <c r="AJ248" s="1">
        <v>9.7800368444585728E-2</v>
      </c>
      <c r="AK248" s="1">
        <v>8.9406856980561167E-2</v>
      </c>
      <c r="AL248" s="1">
        <v>9.6781113197864213E-2</v>
      </c>
      <c r="AM248" s="1">
        <v>0.11274555099941772</v>
      </c>
      <c r="AN248" s="1">
        <v>0.11463576519795293</v>
      </c>
      <c r="AO248" s="1">
        <v>0.10013680463160007</v>
      </c>
      <c r="AP248" s="1">
        <v>0.10077137155364814</v>
      </c>
      <c r="AQ248" s="1">
        <v>0.13284540863413338</v>
      </c>
      <c r="AR248" s="1">
        <v>0.15458445447359265</v>
      </c>
      <c r="AS248" s="1">
        <v>0.12826318994199992</v>
      </c>
      <c r="AT248" s="1">
        <v>9.2226274000349773E-2</v>
      </c>
      <c r="AU248" s="1">
        <v>0.16033149277785455</v>
      </c>
      <c r="AV248" s="1">
        <v>0.10999773874083589</v>
      </c>
      <c r="AW248" s="1"/>
      <c r="AX248" s="1"/>
      <c r="AY248" s="1"/>
      <c r="AZ248" s="1"/>
      <c r="BA248" s="1"/>
      <c r="BE248" s="2"/>
    </row>
    <row r="249" spans="1:57" x14ac:dyDescent="0.25">
      <c r="B249" t="s">
        <v>3</v>
      </c>
      <c r="C249" s="1">
        <v>0.27397653232242619</v>
      </c>
      <c r="D249" s="1">
        <v>0.36484962388121478</v>
      </c>
      <c r="E249" s="1">
        <v>0.39301877667862634</v>
      </c>
      <c r="F249" s="1">
        <v>0.38758401264530756</v>
      </c>
      <c r="G249" s="1">
        <v>0.28299730685058894</v>
      </c>
      <c r="H249" s="1">
        <v>0.40220289293611794</v>
      </c>
      <c r="I249" s="1">
        <v>0.39286757966227848</v>
      </c>
      <c r="J249" s="1">
        <v>0.35144557514865266</v>
      </c>
      <c r="K249" s="1">
        <v>0.29627392074430203</v>
      </c>
      <c r="L249" s="1">
        <v>0.34878852332099231</v>
      </c>
      <c r="M249" s="1">
        <v>0.25387110143945957</v>
      </c>
      <c r="N249" s="1">
        <v>0.33986541189780706</v>
      </c>
      <c r="O249" s="1">
        <v>0.51862180986108086</v>
      </c>
      <c r="P249" s="1">
        <v>0.45255316336508583</v>
      </c>
      <c r="Q249" s="1">
        <v>0.4885055882999918</v>
      </c>
      <c r="R249" s="1">
        <v>0.46830510204233305</v>
      </c>
      <c r="S249" s="1">
        <v>0.38316388627428166</v>
      </c>
      <c r="T249" s="1">
        <v>0.346442169653642</v>
      </c>
      <c r="U249" s="1">
        <v>0.29510422319362234</v>
      </c>
      <c r="V249" s="1">
        <v>0.30345091167239507</v>
      </c>
      <c r="W249" s="1">
        <v>0.2832646302244074</v>
      </c>
      <c r="X249" s="1">
        <v>0.2931681854379013</v>
      </c>
      <c r="Y249" s="1">
        <v>0.30834580837094783</v>
      </c>
      <c r="Z249" s="1">
        <v>0.32829932790056976</v>
      </c>
      <c r="AA249" s="1">
        <v>0.19127052818997581</v>
      </c>
      <c r="AB249" s="1">
        <v>0.15297823256216458</v>
      </c>
      <c r="AC249" s="1">
        <v>0.11371991918106865</v>
      </c>
      <c r="AD249" s="1">
        <v>0.10786449835478655</v>
      </c>
      <c r="AE249" s="1">
        <v>8.5070475995730727E-2</v>
      </c>
      <c r="AF249" s="1">
        <v>6.5920085663842193E-2</v>
      </c>
      <c r="AG249" s="1">
        <v>8.3968165753332227E-2</v>
      </c>
      <c r="AH249" s="1">
        <v>7.9764929907115881E-2</v>
      </c>
      <c r="AI249" s="1">
        <v>8.4984383395461549E-2</v>
      </c>
      <c r="AJ249" s="1">
        <v>9.7800368444585728E-2</v>
      </c>
      <c r="AK249" s="1">
        <v>8.9406856980561167E-2</v>
      </c>
      <c r="AL249" s="1">
        <v>9.6781113197864213E-2</v>
      </c>
      <c r="AM249" s="1">
        <v>0.11274555099941772</v>
      </c>
      <c r="AN249" s="1">
        <v>0.11463576519795293</v>
      </c>
      <c r="AO249" s="1">
        <v>0.10013680463160007</v>
      </c>
      <c r="AP249" s="1">
        <v>0.10077137155364814</v>
      </c>
      <c r="AQ249" s="1">
        <v>0.13284540863413338</v>
      </c>
      <c r="AR249" s="1">
        <v>0.15458445447359265</v>
      </c>
      <c r="AS249" s="1">
        <v>0.12826318994199992</v>
      </c>
      <c r="AT249" s="1">
        <v>9.2226274000349773E-2</v>
      </c>
      <c r="AU249" s="1">
        <v>0.16033149277785455</v>
      </c>
      <c r="AV249" s="1">
        <v>5.8608058608058608E-2</v>
      </c>
      <c r="AW249" s="1">
        <v>5.8394160583941611E-2</v>
      </c>
      <c r="AX249" s="1">
        <v>6.273062730627306E-2</v>
      </c>
      <c r="AY249" s="1">
        <v>6.6914498141263948E-2</v>
      </c>
      <c r="AZ249" s="1">
        <v>6.2962962962962957E-2</v>
      </c>
      <c r="BA249" s="1">
        <v>5.185185185185185E-2</v>
      </c>
      <c r="BE249" s="2"/>
    </row>
    <row r="250" spans="1:57" x14ac:dyDescent="0.25">
      <c r="A250" t="s">
        <v>150</v>
      </c>
      <c r="B250" t="s">
        <v>1</v>
      </c>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v>0.13500000000000001</v>
      </c>
      <c r="AV250" s="1">
        <v>0.14399999999999999</v>
      </c>
      <c r="AW250" s="1">
        <v>0.13500000000000001</v>
      </c>
      <c r="AX250" s="1">
        <v>0.126</v>
      </c>
      <c r="AY250" s="1">
        <v>0.16400000000000001</v>
      </c>
      <c r="AZ250" s="1">
        <v>0.14799999999999999</v>
      </c>
      <c r="BA250" s="1">
        <v>0.121</v>
      </c>
      <c r="BB250" s="4">
        <v>46054</v>
      </c>
      <c r="BC250" t="s">
        <v>151</v>
      </c>
      <c r="BD250" t="s">
        <v>6</v>
      </c>
      <c r="BE250" s="2"/>
    </row>
    <row r="251" spans="1:57" x14ac:dyDescent="0.25">
      <c r="B251" t="s">
        <v>2</v>
      </c>
      <c r="C251" s="1"/>
      <c r="D251" s="1"/>
      <c r="E251" s="1"/>
      <c r="F251" s="1"/>
      <c r="G251" s="1">
        <v>2.8004349146397392E-2</v>
      </c>
      <c r="H251" s="1">
        <v>0.10287012364556597</v>
      </c>
      <c r="I251" s="1">
        <v>0.14544961737476636</v>
      </c>
      <c r="J251" s="1">
        <v>0.10227873026288307</v>
      </c>
      <c r="K251" s="1">
        <v>0.11821730197441145</v>
      </c>
      <c r="L251" s="1">
        <v>0.1126559871957481</v>
      </c>
      <c r="M251" s="1">
        <v>8.879276002547952E-2</v>
      </c>
      <c r="N251" s="1">
        <v>0.12160381924236748</v>
      </c>
      <c r="O251" s="1">
        <v>0.13856853489411181</v>
      </c>
      <c r="P251" s="1">
        <v>0.22219876785436626</v>
      </c>
      <c r="Q251" s="1">
        <v>0.21272775931210355</v>
      </c>
      <c r="R251" s="1">
        <v>0.31306028019254334</v>
      </c>
      <c r="S251" s="1">
        <v>0.26001750632263171</v>
      </c>
      <c r="T251" s="1">
        <v>0.14166278081717781</v>
      </c>
      <c r="U251" s="1">
        <v>0.11585606401012617</v>
      </c>
      <c r="V251" s="1">
        <v>9.4072025035089532E-2</v>
      </c>
      <c r="W251" s="1">
        <v>6.4648588892340583E-2</v>
      </c>
      <c r="X251" s="1">
        <v>5.4923812315476196E-2</v>
      </c>
      <c r="Y251" s="1">
        <v>5.0582393573216144E-2</v>
      </c>
      <c r="Z251" s="1">
        <v>5.6776833923978143E-2</v>
      </c>
      <c r="AA251" s="1">
        <v>4.2011384257189748E-2</v>
      </c>
      <c r="AB251" s="1">
        <v>4.5447161910892611E-2</v>
      </c>
      <c r="AC251" s="1">
        <v>2.6189995258119013E-2</v>
      </c>
      <c r="AD251" s="1">
        <v>1.4958451386470733E-2</v>
      </c>
      <c r="AE251" s="1">
        <v>1.3915732311939214E-2</v>
      </c>
      <c r="AF251" s="1">
        <v>1.7921697671528718E-2</v>
      </c>
      <c r="AG251" s="1">
        <v>3.2782079294765468E-2</v>
      </c>
      <c r="AH251" s="1">
        <v>2.2468094780301377E-2</v>
      </c>
      <c r="AI251" s="1">
        <v>2.2401859631429325E-2</v>
      </c>
      <c r="AJ251" s="1">
        <v>5.308202916605808E-2</v>
      </c>
      <c r="AK251" s="1">
        <v>5.3916074783715705E-2</v>
      </c>
      <c r="AL251" s="1">
        <v>8.0035455486540577E-2</v>
      </c>
      <c r="AM251" s="1">
        <v>0.10126638962206785</v>
      </c>
      <c r="AN251" s="1">
        <v>8.1707470651777442E-2</v>
      </c>
      <c r="AO251" s="1">
        <v>9.9094044681767274E-2</v>
      </c>
      <c r="AP251" s="1">
        <v>9.6685991333719065E-2</v>
      </c>
      <c r="AQ251" s="1">
        <v>0.12255211560571584</v>
      </c>
      <c r="AR251" s="1">
        <v>0.10801303540419493</v>
      </c>
      <c r="AS251" s="1">
        <v>0.10445754406631005</v>
      </c>
      <c r="AT251" s="1">
        <v>0.12428406491048026</v>
      </c>
      <c r="AU251" s="1">
        <v>0.15866172397204051</v>
      </c>
      <c r="AV251" s="1">
        <v>0.13406939867448786</v>
      </c>
      <c r="AW251" s="1"/>
      <c r="AX251" s="1"/>
      <c r="AY251" s="1"/>
      <c r="AZ251" s="1"/>
      <c r="BA251" s="1"/>
      <c r="BE251" s="2"/>
    </row>
    <row r="252" spans="1:57" x14ac:dyDescent="0.25">
      <c r="B252" t="s">
        <v>3</v>
      </c>
      <c r="C252" s="1"/>
      <c r="D252" s="1"/>
      <c r="E252" s="1"/>
      <c r="F252" s="1"/>
      <c r="G252" s="1">
        <v>2.8004349146397392E-2</v>
      </c>
      <c r="H252" s="1">
        <v>0.10287012364556597</v>
      </c>
      <c r="I252" s="1">
        <v>0.14544961737476636</v>
      </c>
      <c r="J252" s="1">
        <v>0.10227873026288307</v>
      </c>
      <c r="K252" s="1">
        <v>0.11821730197441145</v>
      </c>
      <c r="L252" s="1">
        <v>0.1126559871957481</v>
      </c>
      <c r="M252" s="1">
        <v>8.879276002547952E-2</v>
      </c>
      <c r="N252" s="1">
        <v>0.12160381924236748</v>
      </c>
      <c r="O252" s="1">
        <v>0.13856853489411181</v>
      </c>
      <c r="P252" s="1">
        <v>0.22219876785436626</v>
      </c>
      <c r="Q252" s="1">
        <v>0.21272775931210355</v>
      </c>
      <c r="R252" s="1">
        <v>0.31306028019254334</v>
      </c>
      <c r="S252" s="1">
        <v>0.26001750632263171</v>
      </c>
      <c r="T252" s="1">
        <v>0.14166278081717781</v>
      </c>
      <c r="U252" s="1">
        <v>0.11585606401012617</v>
      </c>
      <c r="V252" s="1">
        <v>9.4072025035089532E-2</v>
      </c>
      <c r="W252" s="1">
        <v>6.4648588892340583E-2</v>
      </c>
      <c r="X252" s="1">
        <v>5.4923812315476196E-2</v>
      </c>
      <c r="Y252" s="1">
        <v>5.0582393573216144E-2</v>
      </c>
      <c r="Z252" s="1">
        <v>5.6776833923978143E-2</v>
      </c>
      <c r="AA252" s="1">
        <v>4.2011384257189748E-2</v>
      </c>
      <c r="AB252" s="1">
        <v>4.5447161910892611E-2</v>
      </c>
      <c r="AC252" s="1">
        <v>2.6189995258119013E-2</v>
      </c>
      <c r="AD252" s="1">
        <v>1.4958451386470733E-2</v>
      </c>
      <c r="AE252" s="1">
        <v>1.3915732311939214E-2</v>
      </c>
      <c r="AF252" s="1">
        <v>1.7921697671528718E-2</v>
      </c>
      <c r="AG252" s="1">
        <v>3.2782079294765468E-2</v>
      </c>
      <c r="AH252" s="1">
        <v>2.2468094780301377E-2</v>
      </c>
      <c r="AI252" s="1">
        <v>2.2401859631429325E-2</v>
      </c>
      <c r="AJ252" s="1">
        <v>5.308202916605808E-2</v>
      </c>
      <c r="AK252" s="1">
        <v>5.3916074783715705E-2</v>
      </c>
      <c r="AL252" s="1">
        <v>8.0035455486540577E-2</v>
      </c>
      <c r="AM252" s="1">
        <v>0.10126638962206785</v>
      </c>
      <c r="AN252" s="1">
        <v>8.1707470651777442E-2</v>
      </c>
      <c r="AO252" s="1">
        <v>9.9094044681767274E-2</v>
      </c>
      <c r="AP252" s="1">
        <v>9.6685991333719065E-2</v>
      </c>
      <c r="AQ252" s="1">
        <v>0.12255211560571584</v>
      </c>
      <c r="AR252" s="1">
        <v>0.10801303540419493</v>
      </c>
      <c r="AS252" s="1">
        <v>0.10445754406631005</v>
      </c>
      <c r="AT252" s="1">
        <v>0.12428406491048026</v>
      </c>
      <c r="AU252" s="1">
        <v>0.15866172397204051</v>
      </c>
      <c r="AV252" s="1">
        <v>0.14399999999999999</v>
      </c>
      <c r="AW252" s="1">
        <v>0.13500000000000001</v>
      </c>
      <c r="AX252" s="1">
        <v>0.126</v>
      </c>
      <c r="AY252" s="1">
        <v>0.16400000000000001</v>
      </c>
      <c r="AZ252" s="1">
        <v>0.14799999999999999</v>
      </c>
      <c r="BA252" s="1">
        <v>0.121</v>
      </c>
      <c r="BE252" s="2"/>
    </row>
    <row r="253" spans="1:57" x14ac:dyDescent="0.25">
      <c r="A253" t="s">
        <v>152</v>
      </c>
      <c r="B253" t="s">
        <v>1</v>
      </c>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t="s">
        <v>103</v>
      </c>
      <c r="AV253" s="1"/>
      <c r="AW253" s="1"/>
      <c r="AX253" s="1"/>
      <c r="AY253" s="1"/>
      <c r="AZ253" s="1"/>
      <c r="BA253" s="1"/>
      <c r="BE253" s="2"/>
    </row>
    <row r="254" spans="1:57" x14ac:dyDescent="0.25">
      <c r="B254" t="s">
        <v>2</v>
      </c>
      <c r="C254" s="1"/>
      <c r="D254" s="1"/>
      <c r="E254" s="1"/>
      <c r="F254" s="1"/>
      <c r="G254" s="1"/>
      <c r="H254" s="1"/>
      <c r="I254" s="1"/>
      <c r="J254" s="1"/>
      <c r="K254" s="1"/>
      <c r="L254" s="1"/>
      <c r="M254" s="1"/>
      <c r="N254" s="1"/>
      <c r="O254" s="1"/>
      <c r="P254" s="1"/>
      <c r="Q254" s="1"/>
      <c r="R254" s="1"/>
      <c r="S254" s="1"/>
      <c r="T254" s="1"/>
      <c r="U254" s="1">
        <v>9.4035559236611804E-2</v>
      </c>
      <c r="V254" s="1">
        <v>8.6718681798341329E-2</v>
      </c>
      <c r="W254" s="1">
        <v>1.7535120089026506E-2</v>
      </c>
      <c r="X254" s="1">
        <v>1.7629895043705233E-2</v>
      </c>
      <c r="Y254" s="1">
        <v>2.3113660638344597E-2</v>
      </c>
      <c r="Z254" s="1">
        <v>2.1775349185510249E-2</v>
      </c>
      <c r="AA254" s="1">
        <v>2.0490571419553971E-2</v>
      </c>
      <c r="AB254" s="1">
        <v>1.8508817881891664E-2</v>
      </c>
      <c r="AC254" s="1">
        <v>3.4443852932813705E-2</v>
      </c>
      <c r="AD254" s="1">
        <v>3.6358816719543767E-2</v>
      </c>
      <c r="AE254" s="1">
        <v>2.9968534840041229E-2</v>
      </c>
      <c r="AF254" s="1">
        <v>3.336103071737969E-2</v>
      </c>
      <c r="AG254" s="1">
        <v>6.1560294551157864E-2</v>
      </c>
      <c r="AH254" s="1">
        <v>3.770757660722486E-2</v>
      </c>
      <c r="AI254" s="1">
        <v>0.11458295579097366</v>
      </c>
      <c r="AJ254" s="1">
        <v>0.17558625611258769</v>
      </c>
      <c r="AK254" s="1">
        <v>4.0017263436219058E-2</v>
      </c>
      <c r="AL254" s="1">
        <v>4.1894572833029747E-2</v>
      </c>
      <c r="AM254" s="1">
        <v>6.1173977208045245E-2</v>
      </c>
      <c r="AN254" s="1">
        <v>5.8113179779772622E-2</v>
      </c>
      <c r="AO254" s="1">
        <v>7.6205765703935849E-2</v>
      </c>
      <c r="AP254" s="1">
        <v>5.3143014997384948E-2</v>
      </c>
      <c r="AQ254" s="1">
        <v>4.5067279467662077E-2</v>
      </c>
      <c r="AR254" s="1">
        <v>7.7819989695192354E-2</v>
      </c>
      <c r="AS254" s="1">
        <v>7.3819321688001815E-2</v>
      </c>
      <c r="AT254" s="1">
        <v>8.7243419752279464E-2</v>
      </c>
      <c r="AU254" s="1">
        <v>9.5271831059438691E-2</v>
      </c>
      <c r="AV254" s="1">
        <v>0.12504324173220366</v>
      </c>
      <c r="AW254" s="1">
        <v>0.10383154499968439</v>
      </c>
      <c r="AX254" s="1"/>
      <c r="AY254" s="1"/>
      <c r="AZ254" s="1"/>
      <c r="BA254" s="1"/>
      <c r="BE254" s="2"/>
    </row>
    <row r="255" spans="1:57" x14ac:dyDescent="0.25">
      <c r="B255" t="s">
        <v>3</v>
      </c>
      <c r="C255" s="1"/>
      <c r="D255" s="1"/>
      <c r="E255" s="1"/>
      <c r="F255" s="1"/>
      <c r="G255" s="1"/>
      <c r="H255" s="1"/>
      <c r="I255" s="1"/>
      <c r="J255" s="1"/>
      <c r="K255" s="1"/>
      <c r="L255" s="1"/>
      <c r="M255" s="1"/>
      <c r="N255" s="1"/>
      <c r="O255" s="1"/>
      <c r="P255" s="1"/>
      <c r="Q255" s="1"/>
      <c r="R255" s="1"/>
      <c r="S255" s="1"/>
      <c r="T255" s="1"/>
      <c r="U255" s="1">
        <v>9.4035559236611804E-2</v>
      </c>
      <c r="V255" s="1">
        <v>8.6718681798341329E-2</v>
      </c>
      <c r="W255" s="1">
        <v>1.7535120089026506E-2</v>
      </c>
      <c r="X255" s="1">
        <v>1.7629895043705233E-2</v>
      </c>
      <c r="Y255" s="1">
        <v>2.3113660638344597E-2</v>
      </c>
      <c r="Z255" s="1">
        <v>2.1775349185510249E-2</v>
      </c>
      <c r="AA255" s="1">
        <v>2.0490571419553971E-2</v>
      </c>
      <c r="AB255" s="1">
        <v>1.8508817881891664E-2</v>
      </c>
      <c r="AC255" s="1">
        <v>3.4443852932813705E-2</v>
      </c>
      <c r="AD255" s="1">
        <v>3.6358816719543767E-2</v>
      </c>
      <c r="AE255" s="1">
        <v>2.9968534840041229E-2</v>
      </c>
      <c r="AF255" s="1">
        <v>3.336103071737969E-2</v>
      </c>
      <c r="AG255" s="1">
        <v>6.1560294551157864E-2</v>
      </c>
      <c r="AH255" s="1">
        <v>3.770757660722486E-2</v>
      </c>
      <c r="AI255" s="1">
        <v>0.11458295579097366</v>
      </c>
      <c r="AJ255" s="1">
        <v>0.17558625611258769</v>
      </c>
      <c r="AK255" s="1">
        <v>4.0017263436219058E-2</v>
      </c>
      <c r="AL255" s="1">
        <v>4.1894572833029747E-2</v>
      </c>
      <c r="AM255" s="1">
        <v>6.1173977208045245E-2</v>
      </c>
      <c r="AN255" s="1">
        <v>5.8113179779772622E-2</v>
      </c>
      <c r="AO255" s="1">
        <v>7.6205765703935849E-2</v>
      </c>
      <c r="AP255" s="1">
        <v>5.3143014997384948E-2</v>
      </c>
      <c r="AQ255" s="1">
        <v>4.5067279467662077E-2</v>
      </c>
      <c r="AR255" s="1">
        <v>7.7819989695192354E-2</v>
      </c>
      <c r="AS255" s="1">
        <v>7.3819321688001815E-2</v>
      </c>
      <c r="AT255" s="1">
        <v>8.7243419752279464E-2</v>
      </c>
      <c r="AU255" s="1">
        <v>9.5271831059438691E-2</v>
      </c>
      <c r="AV255" s="1">
        <v>0.12504324173220366</v>
      </c>
      <c r="AW255" s="1">
        <v>0.10383154499968439</v>
      </c>
      <c r="AX255" s="1"/>
      <c r="AY255" s="1"/>
      <c r="AZ255" s="1"/>
      <c r="BA255" s="1"/>
      <c r="BE255" s="2"/>
    </row>
    <row r="256" spans="1:57" x14ac:dyDescent="0.25">
      <c r="A256" t="s">
        <v>153</v>
      </c>
      <c r="B256" t="s">
        <v>1</v>
      </c>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v>1.4E-2</v>
      </c>
      <c r="AM256" s="1">
        <v>3.5000000000000003E-2</v>
      </c>
      <c r="AN256" s="1">
        <v>3.6999999999999998E-2</v>
      </c>
      <c r="AO256" s="1">
        <v>4.2000000000000003E-2</v>
      </c>
      <c r="AP256" s="1">
        <v>4.2999999999999997E-2</v>
      </c>
      <c r="AQ256" s="1">
        <v>5.8000000000000003E-2</v>
      </c>
      <c r="AR256" s="1">
        <v>0.17599999999999999</v>
      </c>
      <c r="AS256" s="1">
        <v>7.5999999999999998E-2</v>
      </c>
      <c r="AT256" s="1">
        <v>4.8000000000000001E-2</v>
      </c>
      <c r="AU256" s="1">
        <v>3.0303030303030307E-2</v>
      </c>
      <c r="AV256" s="1">
        <f>'3. MAC DSF calcs'!E176</f>
        <v>0.19558359621451105</v>
      </c>
      <c r="AW256" s="1">
        <f>'3. MAC DSF calcs'!F176</f>
        <v>5.2117263843648211E-2</v>
      </c>
      <c r="AX256" s="1">
        <f>'3. MAC DSF calcs'!G176</f>
        <v>4.2622950819672135E-2</v>
      </c>
      <c r="AY256" s="1">
        <f>'3. MAC DSF calcs'!H176</f>
        <v>3.5714285714285719E-2</v>
      </c>
      <c r="AZ256" s="1">
        <f>'3. MAC DSF calcs'!I176</f>
        <v>2.922077922077922E-2</v>
      </c>
      <c r="BA256" s="1">
        <f>'3. MAC DSF calcs'!J176</f>
        <v>2.922077922077922E-2</v>
      </c>
      <c r="BB256" s="4">
        <v>46174</v>
      </c>
      <c r="BC256" s="5" t="s">
        <v>663</v>
      </c>
      <c r="BD256" t="s">
        <v>6</v>
      </c>
      <c r="BE256" s="2"/>
    </row>
    <row r="257" spans="1:57" x14ac:dyDescent="0.25">
      <c r="B257" t="s">
        <v>2</v>
      </c>
      <c r="C257" s="1" t="s">
        <v>114</v>
      </c>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E257" s="2"/>
    </row>
    <row r="258" spans="1:57" x14ac:dyDescent="0.25">
      <c r="B258" t="s">
        <v>3</v>
      </c>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v>1.4E-2</v>
      </c>
      <c r="AM258" s="1">
        <v>3.5000000000000003E-2</v>
      </c>
      <c r="AN258" s="1">
        <v>3.6999999999999998E-2</v>
      </c>
      <c r="AO258" s="1">
        <v>4.2000000000000003E-2</v>
      </c>
      <c r="AP258" s="1">
        <v>4.2999999999999997E-2</v>
      </c>
      <c r="AQ258" s="1">
        <v>5.8000000000000003E-2</v>
      </c>
      <c r="AR258" s="1">
        <v>0.17599999999999999</v>
      </c>
      <c r="AS258" s="1">
        <v>7.5999999999999998E-2</v>
      </c>
      <c r="AT258" s="1">
        <v>4.8000000000000001E-2</v>
      </c>
      <c r="AU258" s="1">
        <v>3.3434650455927056E-2</v>
      </c>
      <c r="AV258" s="1">
        <v>0.19558359621451105</v>
      </c>
      <c r="AW258" s="1">
        <v>5.2117263843648211E-2</v>
      </c>
      <c r="AX258" s="1">
        <v>4.2622950819672135E-2</v>
      </c>
      <c r="AY258" s="1">
        <v>3.5714285714285719E-2</v>
      </c>
      <c r="AZ258" s="1">
        <v>2.922077922077922E-2</v>
      </c>
      <c r="BA258" s="1">
        <v>2.922077922077922E-2</v>
      </c>
      <c r="BE258" s="2"/>
    </row>
    <row r="259" spans="1:57" x14ac:dyDescent="0.25">
      <c r="A259" t="s">
        <v>154</v>
      </c>
      <c r="B259" t="s">
        <v>1</v>
      </c>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v>4.1000000000000002E-2</v>
      </c>
      <c r="AV259" s="1">
        <v>3.9E-2</v>
      </c>
      <c r="AW259" s="1">
        <v>5.3999999999999999E-2</v>
      </c>
      <c r="AX259" s="1">
        <v>5.0999999999999997E-2</v>
      </c>
      <c r="AY259" s="1">
        <v>4.8000000000000001E-2</v>
      </c>
      <c r="AZ259" s="1">
        <v>4.7E-2</v>
      </c>
      <c r="BA259" s="1">
        <v>4.3999999999999997E-2</v>
      </c>
      <c r="BB259" s="4">
        <v>46174</v>
      </c>
      <c r="BC259" t="s">
        <v>648</v>
      </c>
      <c r="BD259" t="s">
        <v>6</v>
      </c>
    </row>
    <row r="260" spans="1:57" x14ac:dyDescent="0.25">
      <c r="B260" t="s">
        <v>2</v>
      </c>
      <c r="C260" s="1"/>
      <c r="D260" s="1"/>
      <c r="E260" s="1"/>
      <c r="F260" s="1"/>
      <c r="G260" s="1"/>
      <c r="H260" s="1"/>
      <c r="I260" s="1"/>
      <c r="J260" s="1"/>
      <c r="K260" s="1"/>
      <c r="L260" s="1"/>
      <c r="M260" s="1"/>
      <c r="N260" s="1"/>
      <c r="O260" s="1"/>
      <c r="P260" s="1"/>
      <c r="Q260" s="1"/>
      <c r="R260" s="1"/>
      <c r="S260" s="1"/>
      <c r="T260" s="1"/>
      <c r="U260" s="1"/>
      <c r="V260" s="1"/>
      <c r="W260" s="1">
        <v>0.15401839412386414</v>
      </c>
      <c r="X260" s="1">
        <v>0.13087822495016171</v>
      </c>
      <c r="Y260" s="1">
        <v>0.1412199237089202</v>
      </c>
      <c r="Z260" s="1">
        <v>0.13466300169859177</v>
      </c>
      <c r="AA260" s="1">
        <v>0.1202216185089513</v>
      </c>
      <c r="AB260" s="1">
        <v>0.10147811703675415</v>
      </c>
      <c r="AC260" s="1">
        <v>0.11460242067459171</v>
      </c>
      <c r="AD260" s="1">
        <v>9.7602829727242948E-2</v>
      </c>
      <c r="AE260" s="1">
        <v>8.5532881452675472E-2</v>
      </c>
      <c r="AF260" s="1">
        <v>8.0820320944159127E-2</v>
      </c>
      <c r="AG260" s="1">
        <v>6.437984765627866E-2</v>
      </c>
      <c r="AH260" s="1">
        <v>5.7081126111125292E-2</v>
      </c>
      <c r="AI260" s="1">
        <v>6.453352227784874E-2</v>
      </c>
      <c r="AJ260" s="1">
        <v>5.7150558410503788E-2</v>
      </c>
      <c r="AK260" s="1">
        <v>5.3779092641583592E-2</v>
      </c>
      <c r="AL260" s="1">
        <v>4.7869589555140812E-2</v>
      </c>
      <c r="AM260" s="1">
        <v>4.5095117268215162E-2</v>
      </c>
      <c r="AN260" s="1">
        <v>3.6379300291174296E-2</v>
      </c>
      <c r="AO260" s="1">
        <v>3.0395750144034981E-2</v>
      </c>
      <c r="AP260" s="1">
        <v>3.2545851422079324E-2</v>
      </c>
      <c r="AQ260" s="1">
        <v>3.8103992820813525E-2</v>
      </c>
      <c r="AR260" s="1">
        <v>3.337501358721643E-2</v>
      </c>
      <c r="AS260" s="1">
        <v>3.3585781780547379E-2</v>
      </c>
      <c r="AT260" s="1">
        <v>4.7034645536034633E-2</v>
      </c>
      <c r="AU260" s="1">
        <v>4.8649087317921669E-2</v>
      </c>
      <c r="AV260" s="1">
        <v>6.7249083173979526E-2</v>
      </c>
      <c r="AW260" s="1"/>
      <c r="AX260" s="1"/>
      <c r="AY260" s="1"/>
      <c r="AZ260" s="1"/>
      <c r="BA260" s="1"/>
    </row>
    <row r="261" spans="1:57" x14ac:dyDescent="0.25">
      <c r="B261" t="s">
        <v>3</v>
      </c>
      <c r="C261" s="1"/>
      <c r="D261" s="1"/>
      <c r="E261" s="1"/>
      <c r="F261" s="1"/>
      <c r="G261" s="1"/>
      <c r="H261" s="1"/>
      <c r="I261" s="1"/>
      <c r="J261" s="1"/>
      <c r="K261" s="1"/>
      <c r="L261" s="1"/>
      <c r="M261" s="1"/>
      <c r="N261" s="1"/>
      <c r="O261" s="1"/>
      <c r="P261" s="1"/>
      <c r="Q261" s="1"/>
      <c r="R261" s="1"/>
      <c r="S261" s="1"/>
      <c r="T261" s="1"/>
      <c r="U261" s="1"/>
      <c r="V261" s="1"/>
      <c r="W261" s="1">
        <v>0.15401839412386414</v>
      </c>
      <c r="X261" s="1">
        <v>0.13087822495016171</v>
      </c>
      <c r="Y261" s="1">
        <v>0.1412199237089202</v>
      </c>
      <c r="Z261" s="1">
        <v>0.13466300169859177</v>
      </c>
      <c r="AA261" s="1">
        <v>0.1202216185089513</v>
      </c>
      <c r="AB261" s="1">
        <v>0.10147811703675415</v>
      </c>
      <c r="AC261" s="1">
        <v>0.11460242067459171</v>
      </c>
      <c r="AD261" s="1">
        <v>9.7602829727242948E-2</v>
      </c>
      <c r="AE261" s="1">
        <v>8.5532881452675472E-2</v>
      </c>
      <c r="AF261" s="1">
        <v>8.0820320944159127E-2</v>
      </c>
      <c r="AG261" s="1">
        <v>6.437984765627866E-2</v>
      </c>
      <c r="AH261" s="1">
        <v>5.7081126111125292E-2</v>
      </c>
      <c r="AI261" s="1">
        <v>6.453352227784874E-2</v>
      </c>
      <c r="AJ261" s="1">
        <v>5.7150558410503788E-2</v>
      </c>
      <c r="AK261" s="1">
        <v>5.3779092641583592E-2</v>
      </c>
      <c r="AL261" s="1">
        <v>4.7869589555140812E-2</v>
      </c>
      <c r="AM261" s="1">
        <v>4.5095117268215162E-2</v>
      </c>
      <c r="AN261" s="1">
        <v>3.6379300291174296E-2</v>
      </c>
      <c r="AO261" s="1">
        <v>3.0395750144034981E-2</v>
      </c>
      <c r="AP261" s="1">
        <v>3.2545851422079324E-2</v>
      </c>
      <c r="AQ261" s="1">
        <v>3.8103992820813525E-2</v>
      </c>
      <c r="AR261" s="1">
        <v>3.337501358721643E-2</v>
      </c>
      <c r="AS261" s="1">
        <v>3.3585781780547379E-2</v>
      </c>
      <c r="AT261" s="1">
        <v>4.7034645536034633E-2</v>
      </c>
      <c r="AU261" s="1">
        <v>4.1000000000000002E-2</v>
      </c>
      <c r="AV261" s="1">
        <v>3.9E-2</v>
      </c>
      <c r="AW261" s="1">
        <v>5.3999999999999999E-2</v>
      </c>
      <c r="AX261" s="1">
        <v>5.0999999999999997E-2</v>
      </c>
      <c r="AY261" s="1">
        <v>4.8000000000000001E-2</v>
      </c>
      <c r="AZ261" s="1">
        <v>4.7E-2</v>
      </c>
      <c r="BA261" s="1">
        <v>4.3999999999999997E-2</v>
      </c>
    </row>
    <row r="262" spans="1:57" x14ac:dyDescent="0.25">
      <c r="A262" t="s">
        <v>155</v>
      </c>
      <c r="B262" t="s">
        <v>1</v>
      </c>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v>7.0999999999999994E-2</v>
      </c>
      <c r="AV262" s="1">
        <v>7.8E-2</v>
      </c>
      <c r="AW262" s="1">
        <v>6.7000000000000004E-2</v>
      </c>
      <c r="AX262" s="1">
        <v>6.6000000000000003E-2</v>
      </c>
      <c r="AY262" s="1">
        <v>6.5000000000000002E-2</v>
      </c>
      <c r="AZ262" s="1">
        <v>6.6000000000000003E-2</v>
      </c>
      <c r="BA262" s="1">
        <v>6.6000000000000003E-2</v>
      </c>
      <c r="BC262" t="s">
        <v>156</v>
      </c>
      <c r="BD262" t="s">
        <v>6</v>
      </c>
    </row>
    <row r="263" spans="1:57" x14ac:dyDescent="0.25">
      <c r="B263" t="s">
        <v>2</v>
      </c>
      <c r="C263" s="1">
        <v>0.240209449186185</v>
      </c>
      <c r="D263" s="1">
        <v>0.4035440051020408</v>
      </c>
      <c r="E263" s="1">
        <v>0.32222623748498208</v>
      </c>
      <c r="F263" s="1">
        <v>0.14904179247648902</v>
      </c>
      <c r="G263" s="1">
        <v>8.5064907394672887E-2</v>
      </c>
      <c r="H263" s="1">
        <v>8.2836608010567525E-2</v>
      </c>
      <c r="I263" s="1">
        <v>3.1598226410658306E-2</v>
      </c>
      <c r="J263" s="1">
        <v>9.5373817835142274E-2</v>
      </c>
      <c r="K263" s="1">
        <v>9.9633088725817207E-2</v>
      </c>
      <c r="L263" s="1">
        <v>3.6549209676010837E-2</v>
      </c>
      <c r="M263" s="1">
        <v>0.12190401121036959</v>
      </c>
      <c r="N263" s="1">
        <f>AVERAGE(L263, M263, O263,P263)</f>
        <v>0.10268443107335538</v>
      </c>
      <c r="O263" s="1">
        <v>0.10054775073539712</v>
      </c>
      <c r="P263" s="1">
        <v>0.15173675267164399</v>
      </c>
      <c r="Q263" s="1">
        <v>0.23837855760401214</v>
      </c>
      <c r="R263" s="1">
        <v>0.3093268880105402</v>
      </c>
      <c r="S263" s="1">
        <v>0.21886792542415803</v>
      </c>
      <c r="T263" s="1">
        <v>0.32507206036446473</v>
      </c>
      <c r="U263" s="1">
        <v>0.17485461822104542</v>
      </c>
      <c r="V263" s="1">
        <v>0.1330525492361839</v>
      </c>
      <c r="W263" s="1">
        <v>0.13524821933181586</v>
      </c>
      <c r="X263" s="1">
        <v>0.12631002200451394</v>
      </c>
      <c r="Y263" s="1">
        <v>0.10029400830945033</v>
      </c>
      <c r="Z263" s="1">
        <v>0.11035320702909372</v>
      </c>
      <c r="AA263" s="1">
        <v>5.877662048497579E-2</v>
      </c>
      <c r="AB263" s="1">
        <v>8.0971554516922367E-2</v>
      </c>
      <c r="AC263" s="1">
        <v>6.4583394120432278E-2</v>
      </c>
      <c r="AD263" s="1">
        <v>0.14142127457190626</v>
      </c>
      <c r="AE263" s="1">
        <v>4.8982771840395352E-2</v>
      </c>
      <c r="AF263" s="1">
        <v>5.5459696604608644E-2</v>
      </c>
      <c r="AG263" s="1">
        <v>4.4126136092125567E-2</v>
      </c>
      <c r="AH263" s="1">
        <v>4.4592735302203507E-2</v>
      </c>
      <c r="AI263" s="1">
        <v>4.092341028143634E-2</v>
      </c>
      <c r="AJ263" s="1">
        <v>4.3553931166812707E-2</v>
      </c>
      <c r="AK263" s="1">
        <v>5.0059125687486106E-2</v>
      </c>
      <c r="AL263" s="1">
        <v>5.2563953205590881E-2</v>
      </c>
      <c r="AM263" s="1">
        <v>5.814790497516787E-2</v>
      </c>
      <c r="AN263" s="1">
        <v>6.4458343838834989E-2</v>
      </c>
      <c r="AO263" s="1">
        <v>8.1482622448334208E-2</v>
      </c>
      <c r="AP263" s="1">
        <v>9.1988853817575988E-2</v>
      </c>
      <c r="AQ263" s="1">
        <v>0.10564042433611888</v>
      </c>
      <c r="AR263" s="1">
        <v>9.1283131349517918E-2</v>
      </c>
      <c r="AS263" s="1">
        <v>9.5648257492740363E-2</v>
      </c>
      <c r="AT263" s="1">
        <v>0.12068543962675665</v>
      </c>
      <c r="AU263" s="1">
        <v>0.12334362370133625</v>
      </c>
      <c r="AV263" s="1">
        <v>0.13775492149387328</v>
      </c>
      <c r="AW263" s="1"/>
      <c r="AX263" s="1"/>
      <c r="AY263" s="1"/>
      <c r="AZ263" s="1"/>
      <c r="BA263" s="1"/>
      <c r="BD263" t="s">
        <v>157</v>
      </c>
    </row>
    <row r="264" spans="1:57" x14ac:dyDescent="0.25">
      <c r="B264" t="s">
        <v>3</v>
      </c>
      <c r="C264" s="1">
        <v>0.240209449186185</v>
      </c>
      <c r="D264" s="1">
        <v>0.4035440051020408</v>
      </c>
      <c r="E264" s="1">
        <v>0.32222623748498208</v>
      </c>
      <c r="F264" s="1">
        <v>0.14904179247648902</v>
      </c>
      <c r="G264" s="1">
        <v>8.5064907394672887E-2</v>
      </c>
      <c r="H264" s="1">
        <v>8.2836608010567525E-2</v>
      </c>
      <c r="I264" s="1">
        <v>3.1598226410658306E-2</v>
      </c>
      <c r="J264" s="1">
        <v>9.5373817835142274E-2</v>
      </c>
      <c r="K264" s="1">
        <v>9.9633088725817207E-2</v>
      </c>
      <c r="L264" s="1">
        <v>3.6549209676010837E-2</v>
      </c>
      <c r="M264" s="1">
        <v>0.12190401121036959</v>
      </c>
      <c r="N264" s="1">
        <f>N263</f>
        <v>0.10268443107335538</v>
      </c>
      <c r="O264" s="1">
        <v>0.10054775073539712</v>
      </c>
      <c r="P264" s="1">
        <v>0.15173675267164399</v>
      </c>
      <c r="Q264" s="1">
        <v>0.23837855760401214</v>
      </c>
      <c r="R264" s="1">
        <v>0.3093268880105402</v>
      </c>
      <c r="S264" s="1">
        <v>0.21886792542415803</v>
      </c>
      <c r="T264" s="1">
        <v>0.32507206036446473</v>
      </c>
      <c r="U264" s="1">
        <v>0.17485461822104542</v>
      </c>
      <c r="V264" s="1">
        <v>0.1330525492361839</v>
      </c>
      <c r="W264" s="1">
        <v>0.13524821933181586</v>
      </c>
      <c r="X264" s="1">
        <v>0.12631002200451394</v>
      </c>
      <c r="Y264" s="1">
        <v>0.10029400830945033</v>
      </c>
      <c r="Z264" s="1">
        <v>0.11035320702909372</v>
      </c>
      <c r="AA264" s="1">
        <v>5.877662048497579E-2</v>
      </c>
      <c r="AB264" s="1">
        <v>8.0971554516922367E-2</v>
      </c>
      <c r="AC264" s="1">
        <v>6.4583394120432278E-2</v>
      </c>
      <c r="AD264" s="1">
        <v>0.14142127457190626</v>
      </c>
      <c r="AE264" s="1">
        <v>4.8982771840395352E-2</v>
      </c>
      <c r="AF264" s="1">
        <v>5.5459696604608644E-2</v>
      </c>
      <c r="AG264" s="1">
        <v>4.4126136092125567E-2</v>
      </c>
      <c r="AH264" s="1">
        <v>4.4592735302203507E-2</v>
      </c>
      <c r="AI264" s="1">
        <v>4.092341028143634E-2</v>
      </c>
      <c r="AJ264" s="1">
        <v>4.3553931166812707E-2</v>
      </c>
      <c r="AK264" s="1">
        <v>5.0059125687486106E-2</v>
      </c>
      <c r="AL264" s="1">
        <v>5.2563953205590881E-2</v>
      </c>
      <c r="AM264" s="1">
        <v>5.814790497516787E-2</v>
      </c>
      <c r="AN264" s="1">
        <v>6.4458343838834989E-2</v>
      </c>
      <c r="AO264" s="1">
        <v>8.1482622448334208E-2</v>
      </c>
      <c r="AP264" s="1">
        <v>9.1988853817575988E-2</v>
      </c>
      <c r="AQ264" s="1">
        <v>0.10564042433611888</v>
      </c>
      <c r="AR264" s="1">
        <v>9.1283131349517918E-2</v>
      </c>
      <c r="AS264" s="1">
        <v>9.5648257492740363E-2</v>
      </c>
      <c r="AT264" s="1">
        <v>0.12068543962675665</v>
      </c>
      <c r="AU264" s="1">
        <v>0.12334362370133625</v>
      </c>
      <c r="AV264" s="1">
        <v>7.8E-2</v>
      </c>
      <c r="AW264" s="1">
        <v>6.7000000000000004E-2</v>
      </c>
      <c r="AX264" s="1">
        <v>6.6000000000000003E-2</v>
      </c>
      <c r="AY264" s="1">
        <v>6.5000000000000002E-2</v>
      </c>
      <c r="AZ264" s="1">
        <v>6.6000000000000003E-2</v>
      </c>
      <c r="BA264" s="1">
        <v>6.6000000000000003E-2</v>
      </c>
    </row>
    <row r="265" spans="1:57" x14ac:dyDescent="0.25">
      <c r="A265" t="s">
        <v>158</v>
      </c>
      <c r="B265" t="s">
        <v>1</v>
      </c>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v>0.27100000000000002</v>
      </c>
      <c r="AV265" s="1">
        <v>0.21099999999999999</v>
      </c>
      <c r="AW265" s="1">
        <v>0.153</v>
      </c>
      <c r="AX265" s="1">
        <v>0.14299999999999999</v>
      </c>
      <c r="AY265" s="1">
        <v>0.13400000000000001</v>
      </c>
      <c r="AZ265" s="1">
        <v>0.13400000000000001</v>
      </c>
      <c r="BA265" s="1">
        <v>0.12</v>
      </c>
      <c r="BB265" s="4">
        <v>46082</v>
      </c>
      <c r="BC265" s="5" t="s">
        <v>159</v>
      </c>
      <c r="BD265" t="s">
        <v>6</v>
      </c>
    </row>
    <row r="266" spans="1:57" x14ac:dyDescent="0.25">
      <c r="B266" t="s">
        <v>2</v>
      </c>
      <c r="C266" s="1">
        <v>0.10025109806647613</v>
      </c>
      <c r="D266" s="1">
        <v>0.18764707311994286</v>
      </c>
      <c r="E266" s="1">
        <v>0.35539374135723428</v>
      </c>
      <c r="F266" s="1">
        <v>0.2217109581631922</v>
      </c>
      <c r="G266" s="1">
        <v>0.18589245666784576</v>
      </c>
      <c r="H266" s="1">
        <v>0.25720834327487996</v>
      </c>
      <c r="I266" s="1">
        <v>0.27239997252374493</v>
      </c>
      <c r="J266" s="1">
        <v>0.32173023341914209</v>
      </c>
      <c r="K266" s="1">
        <v>0.32768874794675729</v>
      </c>
      <c r="L266" s="1">
        <v>0.16484533187151829</v>
      </c>
      <c r="M266" s="1">
        <v>9.4994833988698221E-2</v>
      </c>
      <c r="N266" s="1">
        <v>0.14361957338595371</v>
      </c>
      <c r="O266" s="1">
        <v>6.1930052841583087E-2</v>
      </c>
      <c r="P266" s="1">
        <v>0.17001486652118022</v>
      </c>
      <c r="Q266" s="1">
        <v>0.16159900399342259</v>
      </c>
      <c r="R266" s="1">
        <v>0.11939118680010682</v>
      </c>
      <c r="S266" s="1">
        <v>0.10757790166617023</v>
      </c>
      <c r="T266" s="1">
        <v>0.18977284895203644</v>
      </c>
      <c r="U266" s="1">
        <v>0.11978529635105434</v>
      </c>
      <c r="V266" s="1">
        <v>0.10729413036057085</v>
      </c>
      <c r="W266" s="1">
        <v>9.5402984874442681E-2</v>
      </c>
      <c r="X266" s="1">
        <v>7.6688515506819682E-2</v>
      </c>
      <c r="Y266" s="1">
        <v>5.0791280384284633E-2</v>
      </c>
      <c r="Z266" s="1">
        <v>7.221380084141403E-2</v>
      </c>
      <c r="AA266" s="1">
        <v>6.4210462906751878E-2</v>
      </c>
      <c r="AB266" s="1">
        <v>5.2518750205503152E-2</v>
      </c>
      <c r="AC266" s="1">
        <v>7.3481096656724476E-2</v>
      </c>
      <c r="AD266" s="1">
        <v>1.7691862295974591E-2</v>
      </c>
      <c r="AE266" s="1">
        <v>1.3494673306047237E-2</v>
      </c>
      <c r="AF266" s="1">
        <v>2.9404801961519015E-2</v>
      </c>
      <c r="AG266" s="1">
        <v>1.7163437684337837E-2</v>
      </c>
      <c r="AH266" s="1">
        <v>2.6623672661768401E-2</v>
      </c>
      <c r="AI266" s="1">
        <v>2.7225686910480454E-2</v>
      </c>
      <c r="AJ266" s="1">
        <v>3.8764132345279388E-2</v>
      </c>
      <c r="AK266" s="1">
        <v>5.9912800692041017E-2</v>
      </c>
      <c r="AL266" s="1">
        <v>5.1852239061471898E-2</v>
      </c>
      <c r="AM266" s="1">
        <v>7.2092644280625159E-2</v>
      </c>
      <c r="AN266" s="1">
        <v>7.7884762338556429E-2</v>
      </c>
      <c r="AO266" s="1">
        <v>5.4006050372762925E-2</v>
      </c>
      <c r="AP266" s="1">
        <v>6.0815791634099121E-2</v>
      </c>
      <c r="AQ266" s="1">
        <v>8.1371971226809933E-2</v>
      </c>
      <c r="AR266" s="1">
        <v>8.3432277246866665E-2</v>
      </c>
      <c r="AS266" s="1">
        <v>0.12356876185932919</v>
      </c>
      <c r="AT266" s="1">
        <v>0.10871133136627772</v>
      </c>
      <c r="AU266" s="1">
        <v>0.20917427129834551</v>
      </c>
      <c r="AV266" s="1">
        <v>0.16195647080733711</v>
      </c>
      <c r="AW266" s="1"/>
      <c r="AX266" s="1"/>
      <c r="AY266" s="1"/>
      <c r="AZ266" s="1"/>
      <c r="BA266" s="1"/>
    </row>
    <row r="267" spans="1:57" x14ac:dyDescent="0.25">
      <c r="B267" t="s">
        <v>3</v>
      </c>
      <c r="C267" s="1">
        <v>0.10025109806647613</v>
      </c>
      <c r="D267" s="1">
        <v>0.18764707311994286</v>
      </c>
      <c r="E267" s="1">
        <v>0.35539374135723428</v>
      </c>
      <c r="F267" s="1">
        <v>0.2217109581631922</v>
      </c>
      <c r="G267" s="1">
        <v>0.18589245666784576</v>
      </c>
      <c r="H267" s="1">
        <v>0.25720834327487996</v>
      </c>
      <c r="I267" s="1">
        <v>0.27239997252374493</v>
      </c>
      <c r="J267" s="1">
        <v>0.32173023341914209</v>
      </c>
      <c r="K267" s="1">
        <v>0.32768874794675729</v>
      </c>
      <c r="L267" s="1">
        <v>0.16484533187151829</v>
      </c>
      <c r="M267" s="1">
        <v>9.4994833988698221E-2</v>
      </c>
      <c r="N267" s="1">
        <v>0.14361957338595371</v>
      </c>
      <c r="O267" s="1">
        <v>6.1930052841583087E-2</v>
      </c>
      <c r="P267" s="1">
        <v>0.17001486652118022</v>
      </c>
      <c r="Q267" s="1">
        <v>0.16159900399342259</v>
      </c>
      <c r="R267" s="1">
        <v>0.11939118680010682</v>
      </c>
      <c r="S267" s="1">
        <v>0.10757790166617023</v>
      </c>
      <c r="T267" s="1">
        <v>0.18977284895203644</v>
      </c>
      <c r="U267" s="1">
        <v>0.11978529635105434</v>
      </c>
      <c r="V267" s="1">
        <v>0.10729413036057085</v>
      </c>
      <c r="W267" s="1">
        <v>9.5402984874442681E-2</v>
      </c>
      <c r="X267" s="1">
        <v>7.6688515506819682E-2</v>
      </c>
      <c r="Y267" s="1">
        <v>5.0791280384284633E-2</v>
      </c>
      <c r="Z267" s="1">
        <v>7.221380084141403E-2</v>
      </c>
      <c r="AA267" s="1">
        <v>6.4210462906751878E-2</v>
      </c>
      <c r="AB267" s="1">
        <v>5.2518750205503152E-2</v>
      </c>
      <c r="AC267" s="1">
        <v>7.3481096656724476E-2</v>
      </c>
      <c r="AD267" s="1">
        <v>1.7691862295974591E-2</v>
      </c>
      <c r="AE267" s="1">
        <v>1.3494673306047237E-2</v>
      </c>
      <c r="AF267" s="1">
        <v>2.9404801961519015E-2</v>
      </c>
      <c r="AG267" s="1">
        <v>1.7163437684337837E-2</v>
      </c>
      <c r="AH267" s="1">
        <v>2.6623672661768401E-2</v>
      </c>
      <c r="AI267" s="1">
        <v>2.7225686910480454E-2</v>
      </c>
      <c r="AJ267" s="1">
        <v>3.8764132345279388E-2</v>
      </c>
      <c r="AK267" s="1">
        <v>5.9912800692041017E-2</v>
      </c>
      <c r="AL267" s="1">
        <v>5.1852239061471898E-2</v>
      </c>
      <c r="AM267" s="1">
        <v>7.2092644280625159E-2</v>
      </c>
      <c r="AN267" s="1">
        <v>7.7884762338556429E-2</v>
      </c>
      <c r="AO267" s="1">
        <v>5.4006050372762925E-2</v>
      </c>
      <c r="AP267" s="1">
        <v>6.0815791634099121E-2</v>
      </c>
      <c r="AQ267" s="1">
        <v>8.1371971226809933E-2</v>
      </c>
      <c r="AR267" s="1">
        <v>8.3432277246866665E-2</v>
      </c>
      <c r="AS267" s="1">
        <v>0.12356876185932919</v>
      </c>
      <c r="AT267" s="1">
        <v>0.10871133136627772</v>
      </c>
      <c r="AU267" s="1">
        <v>0.20917427129834551</v>
      </c>
      <c r="AV267" s="1">
        <v>0.21099999999999999</v>
      </c>
      <c r="AW267" s="1">
        <v>0.153</v>
      </c>
      <c r="AX267" s="1">
        <v>0.14299999999999999</v>
      </c>
      <c r="AY267" s="1">
        <v>0.13400000000000001</v>
      </c>
      <c r="AZ267" s="1">
        <v>0.13400000000000001</v>
      </c>
      <c r="BA267" s="1">
        <v>0.12</v>
      </c>
    </row>
    <row r="268" spans="1:57" x14ac:dyDescent="0.25">
      <c r="A268" t="s">
        <v>160</v>
      </c>
      <c r="B268" t="s">
        <v>1</v>
      </c>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f>'3. MAC DSF calcs'!D180</f>
        <v>0.13888888888888887</v>
      </c>
      <c r="AV268" s="1">
        <f>'3. MAC DSF calcs'!E180</f>
        <v>0.17647058823529413</v>
      </c>
      <c r="AW268" s="1">
        <f>'3. MAC DSF calcs'!F180</f>
        <v>9.2592592592592587E-2</v>
      </c>
      <c r="AX268" s="1">
        <f>'3. MAC DSF calcs'!G180</f>
        <v>0.15094339622641512</v>
      </c>
      <c r="AY268" s="1">
        <f>'3. MAC DSF calcs'!H180</f>
        <v>0.14563106796116504</v>
      </c>
      <c r="AZ268" s="1">
        <f>'3. MAC DSF calcs'!I180</f>
        <v>0.15238095238095239</v>
      </c>
      <c r="BA268" s="1">
        <f>'3. MAC DSF calcs'!J180</f>
        <v>0.18269230769230768</v>
      </c>
      <c r="BC268" t="s">
        <v>161</v>
      </c>
      <c r="BD268" t="s">
        <v>6</v>
      </c>
    </row>
    <row r="269" spans="1:57" x14ac:dyDescent="0.25">
      <c r="B269" t="s">
        <v>2</v>
      </c>
      <c r="C269" s="1"/>
      <c r="D269" s="1"/>
      <c r="E269" s="1"/>
      <c r="F269" s="1"/>
      <c r="G269" s="1"/>
      <c r="H269" s="1"/>
      <c r="I269" s="1"/>
      <c r="J269" s="1"/>
      <c r="K269" s="1"/>
      <c r="L269" s="1"/>
      <c r="M269" s="1">
        <v>0.27387769138240714</v>
      </c>
      <c r="N269" s="1">
        <v>0.27137915271336482</v>
      </c>
      <c r="O269" s="1">
        <v>0.18982833624922385</v>
      </c>
      <c r="P269" s="1">
        <v>0.12825531841681478</v>
      </c>
      <c r="Q269" s="1">
        <v>0.17616369450244987</v>
      </c>
      <c r="R269" s="1">
        <v>8.2366231555919184E-2</v>
      </c>
      <c r="S269" s="1">
        <v>7.8775814098332952E-2</v>
      </c>
      <c r="T269" s="1">
        <v>4.7578490284172818E-2</v>
      </c>
      <c r="U269" s="1">
        <v>5.6164494866108146E-2</v>
      </c>
      <c r="V269" s="1">
        <v>8.9751064098272076E-2</v>
      </c>
      <c r="W269" s="1">
        <v>8.89705384902989E-2</v>
      </c>
      <c r="X269" s="1">
        <v>0.12234777735290225</v>
      </c>
      <c r="Y269" s="1">
        <v>7.363715936903642E-2</v>
      </c>
      <c r="Z269" s="1">
        <v>7.54300064742289E-2</v>
      </c>
      <c r="AA269" s="1">
        <v>5.506635806182747E-2</v>
      </c>
      <c r="AB269" s="1">
        <v>0.22849907266808747</v>
      </c>
      <c r="AC269" s="1">
        <v>0.14290901203025666</v>
      </c>
      <c r="AD269" s="1">
        <v>2.229435643715573E-2</v>
      </c>
      <c r="AE269" s="1">
        <v>6.3786701198116202E-3</v>
      </c>
      <c r="AF269" s="1">
        <v>1.4145467986829249E-2</v>
      </c>
      <c r="AG269" s="1">
        <v>6.7814420505637142E-3</v>
      </c>
      <c r="AH269" s="1">
        <v>4.7601866567142373E-3</v>
      </c>
      <c r="AI269" s="1">
        <v>3.675374883960135E-3</v>
      </c>
      <c r="AJ269" s="1">
        <v>6.6144376223148211E-3</v>
      </c>
      <c r="AK269" s="1">
        <v>4.2107957036082166E-3</v>
      </c>
      <c r="AL269" s="1">
        <v>1.1114350594907738E-2</v>
      </c>
      <c r="AM269" s="1">
        <v>1.7211618329628336E-2</v>
      </c>
      <c r="AN269" s="1">
        <v>1.3970430469561101E-2</v>
      </c>
      <c r="AO269" s="1">
        <v>4.0035464918485017E-2</v>
      </c>
      <c r="AP269" s="1">
        <v>3.8029330322467102E-2</v>
      </c>
      <c r="AQ269" s="1">
        <v>5.6494314524470179E-2</v>
      </c>
      <c r="AR269" s="1">
        <v>8.6037246825799316E-2</v>
      </c>
      <c r="AS269" s="1">
        <v>7.1247195680757533E-2</v>
      </c>
      <c r="AT269" s="1">
        <v>0.13332391699997395</v>
      </c>
      <c r="AU269" s="1">
        <v>0.21342436235163303</v>
      </c>
      <c r="AV269" s="1">
        <v>0.19876637407633113</v>
      </c>
      <c r="AW269" s="1"/>
      <c r="AX269" s="1"/>
      <c r="AY269" s="1"/>
      <c r="AZ269" s="1"/>
      <c r="BA269" s="1"/>
    </row>
    <row r="270" spans="1:57" x14ac:dyDescent="0.25">
      <c r="B270" t="s">
        <v>3</v>
      </c>
      <c r="C270" s="1"/>
      <c r="D270" s="1"/>
      <c r="E270" s="1"/>
      <c r="F270" s="1"/>
      <c r="G270" s="1"/>
      <c r="H270" s="1"/>
      <c r="I270" s="1"/>
      <c r="J270" s="1"/>
      <c r="K270" s="1"/>
      <c r="L270" s="1"/>
      <c r="M270" s="1">
        <v>0.27387769138240714</v>
      </c>
      <c r="N270" s="1">
        <v>0.27137915271336482</v>
      </c>
      <c r="O270" s="1">
        <v>0.18982833624922385</v>
      </c>
      <c r="P270" s="1">
        <v>0.12825531841681478</v>
      </c>
      <c r="Q270" s="1">
        <v>0.17616369450244987</v>
      </c>
      <c r="R270" s="1">
        <v>8.2366231555919184E-2</v>
      </c>
      <c r="S270" s="1">
        <v>7.8775814098332952E-2</v>
      </c>
      <c r="T270" s="1">
        <v>4.7578490284172818E-2</v>
      </c>
      <c r="U270" s="1">
        <v>5.6164494866108146E-2</v>
      </c>
      <c r="V270" s="1">
        <v>8.9751064098272076E-2</v>
      </c>
      <c r="W270" s="1">
        <v>8.89705384902989E-2</v>
      </c>
      <c r="X270" s="1">
        <v>0.12234777735290225</v>
      </c>
      <c r="Y270" s="1">
        <v>7.363715936903642E-2</v>
      </c>
      <c r="Z270" s="1">
        <v>7.54300064742289E-2</v>
      </c>
      <c r="AA270" s="1">
        <v>5.506635806182747E-2</v>
      </c>
      <c r="AB270" s="1">
        <v>0.22849907266808747</v>
      </c>
      <c r="AC270" s="1">
        <v>0.14290901203025666</v>
      </c>
      <c r="AD270" s="1">
        <v>2.229435643715573E-2</v>
      </c>
      <c r="AE270" s="1">
        <v>6.3786701198116202E-3</v>
      </c>
      <c r="AF270" s="1">
        <v>1.4145467986829249E-2</v>
      </c>
      <c r="AG270" s="1">
        <v>6.7814420505637142E-3</v>
      </c>
      <c r="AH270" s="1">
        <v>4.7601866567142373E-3</v>
      </c>
      <c r="AI270" s="1">
        <v>3.675374883960135E-3</v>
      </c>
      <c r="AJ270" s="1">
        <v>6.6144376223148211E-3</v>
      </c>
      <c r="AK270" s="1">
        <v>4.2107957036082166E-3</v>
      </c>
      <c r="AL270" s="1">
        <v>1.1114350594907738E-2</v>
      </c>
      <c r="AM270" s="1">
        <v>1.7211618329628336E-2</v>
      </c>
      <c r="AN270" s="1">
        <v>1.3970430469561101E-2</v>
      </c>
      <c r="AO270" s="1">
        <v>4.0035464918485017E-2</v>
      </c>
      <c r="AP270" s="1">
        <v>3.8029330322467102E-2</v>
      </c>
      <c r="AQ270" s="1">
        <v>5.6494314524470179E-2</v>
      </c>
      <c r="AR270" s="1">
        <v>8.6037246825799316E-2</v>
      </c>
      <c r="AS270" s="1">
        <v>7.1247195680757533E-2</v>
      </c>
      <c r="AT270" s="1">
        <v>0.13332391699997395</v>
      </c>
      <c r="AU270" s="1">
        <v>0.21342436235163303</v>
      </c>
      <c r="AV270" s="1">
        <v>0.17647058823529413</v>
      </c>
      <c r="AW270" s="1">
        <v>9.2592592592592587E-2</v>
      </c>
      <c r="AX270" s="1">
        <v>0.15094339622641512</v>
      </c>
      <c r="AY270" s="1">
        <v>0.14563106796116504</v>
      </c>
      <c r="AZ270" s="1">
        <v>0.15238095238095239</v>
      </c>
      <c r="BA270" s="1">
        <v>0.18269230769230768</v>
      </c>
    </row>
    <row r="271" spans="1:57" x14ac:dyDescent="0.25">
      <c r="A271" t="s">
        <v>162</v>
      </c>
      <c r="B271" t="s">
        <v>1</v>
      </c>
      <c r="C271" s="1"/>
      <c r="D271" s="1"/>
      <c r="E271" s="1"/>
      <c r="F271" s="1"/>
      <c r="G271" s="1"/>
      <c r="H271" s="1"/>
      <c r="I271" s="1"/>
      <c r="J271" s="3"/>
      <c r="K271" s="1"/>
      <c r="L271" s="1"/>
      <c r="M271" s="1"/>
      <c r="N271" s="1"/>
      <c r="O271" s="1"/>
      <c r="P271" s="3"/>
      <c r="Q271" s="1"/>
      <c r="R271" s="1"/>
      <c r="S271" s="1"/>
      <c r="T271" s="1"/>
      <c r="U271" s="1"/>
      <c r="V271" s="1"/>
      <c r="W271" s="1"/>
      <c r="X271" s="3"/>
      <c r="Y271" s="1"/>
      <c r="Z271" s="1"/>
      <c r="AA271" s="1"/>
      <c r="AB271" s="1"/>
      <c r="AC271" s="1"/>
      <c r="AD271" s="3"/>
      <c r="AE271" s="1"/>
      <c r="AF271" s="1"/>
      <c r="AG271" s="1"/>
      <c r="AH271" s="1"/>
      <c r="AI271" s="1"/>
      <c r="AJ271" s="1"/>
      <c r="AK271" s="1"/>
      <c r="AL271" s="3"/>
      <c r="AM271" s="1"/>
      <c r="AN271" s="1"/>
      <c r="AO271" s="1"/>
      <c r="AP271" s="1"/>
      <c r="AQ271" s="1"/>
      <c r="AR271" s="3"/>
      <c r="AS271" s="1"/>
      <c r="AT271" s="1"/>
      <c r="AU271" s="1">
        <f>'3. MAC DSF calcs'!D184</f>
        <v>6.3694267515923567E-2</v>
      </c>
      <c r="AV271" s="1">
        <f>'3. MAC DSF calcs'!E184</f>
        <v>0.13015873015873014</v>
      </c>
      <c r="AW271" s="1">
        <f>'3. MAC DSF calcs'!F184</f>
        <v>0.16932907348242809</v>
      </c>
      <c r="AX271" s="1">
        <f>'3. MAC DSF calcs'!G184</f>
        <v>0.14285714285714285</v>
      </c>
      <c r="AY271" s="1">
        <f>'3. MAC DSF calcs'!H184</f>
        <v>0.18296529968454259</v>
      </c>
      <c r="AZ271" s="1">
        <f>'3. MAC DSF calcs'!I184</f>
        <v>7.8369905956112859E-2</v>
      </c>
      <c r="BA271" s="1">
        <f>'3. MAC DSF calcs'!J184</f>
        <v>0.10280373831775699</v>
      </c>
      <c r="BB271" s="4">
        <v>46174</v>
      </c>
      <c r="BC271" t="s">
        <v>676</v>
      </c>
      <c r="BD271" t="s">
        <v>6</v>
      </c>
    </row>
    <row r="272" spans="1:57" x14ac:dyDescent="0.25">
      <c r="B272" t="s">
        <v>2</v>
      </c>
      <c r="C272" s="1"/>
      <c r="D272" s="1"/>
      <c r="E272" s="1"/>
      <c r="F272" s="1"/>
      <c r="G272" s="1"/>
      <c r="H272" s="1"/>
      <c r="I272" s="1"/>
      <c r="J272" s="3"/>
      <c r="K272" s="1"/>
      <c r="L272" s="1"/>
      <c r="M272" s="1"/>
      <c r="N272" s="1"/>
      <c r="O272" s="1"/>
      <c r="P272" s="3">
        <v>1.7137749320521929E-2</v>
      </c>
      <c r="Q272" s="1">
        <v>0.11905752818837065</v>
      </c>
      <c r="R272" s="1">
        <v>2.0067146717872124E-2</v>
      </c>
      <c r="S272" s="1">
        <v>3.5229692400088775E-2</v>
      </c>
      <c r="T272" s="1">
        <v>7.7641326703244085E-2</v>
      </c>
      <c r="U272" s="1">
        <v>8.9837418368331326E-2</v>
      </c>
      <c r="V272" s="1">
        <v>7.7920559561246355E-2</v>
      </c>
      <c r="W272" s="1">
        <v>6.0128598252808418E-2</v>
      </c>
      <c r="X272" s="3">
        <v>0.12837080714413202</v>
      </c>
      <c r="Y272" s="1">
        <v>0.12095692189767421</v>
      </c>
      <c r="Z272" s="1">
        <v>8.5775275052508759E-2</v>
      </c>
      <c r="AA272" s="1">
        <v>7.1743128443322451E-2</v>
      </c>
      <c r="AB272" s="1">
        <v>6.579779868660604E-2</v>
      </c>
      <c r="AC272" s="1">
        <v>0.17492465231504969</v>
      </c>
      <c r="AD272" s="3">
        <v>0.15098612947029713</v>
      </c>
      <c r="AE272" s="1">
        <v>4.0738121977221917E-2</v>
      </c>
      <c r="AF272" s="1">
        <v>4.6472929015653086E-2</v>
      </c>
      <c r="AG272" s="1">
        <v>5.4768628416872085E-2</v>
      </c>
      <c r="AH272" s="1">
        <v>6.1068691684572261E-2</v>
      </c>
      <c r="AI272" s="1">
        <v>8.2706455147432523E-2</v>
      </c>
      <c r="AJ272" s="1">
        <v>0.17386109089257623</v>
      </c>
      <c r="AK272" s="1">
        <v>0.11640884396776351</v>
      </c>
      <c r="AL272" s="3">
        <v>0.19947951279735682</v>
      </c>
      <c r="AM272" s="1">
        <v>0.13018723400792584</v>
      </c>
      <c r="AN272" s="1">
        <v>0.11377612800351813</v>
      </c>
      <c r="AO272" s="1">
        <v>0.14136767141423284</v>
      </c>
      <c r="AP272" s="1">
        <v>9.037723904405276E-2</v>
      </c>
      <c r="AQ272" s="1">
        <v>0.21046153388774241</v>
      </c>
      <c r="AR272" s="3">
        <v>0.22899545713487426</v>
      </c>
      <c r="AS272" s="1">
        <v>8.4459081063044589E-2</v>
      </c>
      <c r="AT272" s="1">
        <v>0.19754327795613782</v>
      </c>
      <c r="AU272" s="1">
        <v>0.14111198046159595</v>
      </c>
      <c r="AV272" s="1">
        <v>0.25127916603941047</v>
      </c>
      <c r="AW272" s="1"/>
      <c r="AX272" s="1"/>
      <c r="AY272" s="3"/>
      <c r="AZ272" s="1"/>
      <c r="BA272" s="1"/>
    </row>
    <row r="273" spans="1:56" x14ac:dyDescent="0.25">
      <c r="B273" t="s">
        <v>3</v>
      </c>
      <c r="C273" s="1"/>
      <c r="D273" s="1"/>
      <c r="E273" s="1"/>
      <c r="F273" s="1"/>
      <c r="G273" s="1"/>
      <c r="H273" s="1"/>
      <c r="I273" s="1"/>
      <c r="J273" s="3"/>
      <c r="K273" s="1"/>
      <c r="L273" s="1"/>
      <c r="M273" s="1"/>
      <c r="N273" s="1"/>
      <c r="O273" s="1"/>
      <c r="P273" s="3">
        <v>1.7137749320521929E-2</v>
      </c>
      <c r="Q273" s="1">
        <v>0.11905752818837065</v>
      </c>
      <c r="R273" s="1">
        <v>2.0067146717872124E-2</v>
      </c>
      <c r="S273" s="1">
        <v>3.5229692400088775E-2</v>
      </c>
      <c r="T273" s="1">
        <v>7.7641326703244085E-2</v>
      </c>
      <c r="U273" s="1">
        <v>8.9837418368331326E-2</v>
      </c>
      <c r="V273" s="1">
        <v>7.7920559561246355E-2</v>
      </c>
      <c r="W273" s="1">
        <v>6.0128598252808418E-2</v>
      </c>
      <c r="X273" s="3">
        <v>0.12837080714413202</v>
      </c>
      <c r="Y273" s="1">
        <v>0.12095692189767421</v>
      </c>
      <c r="Z273" s="1">
        <v>8.5775275052508759E-2</v>
      </c>
      <c r="AA273" s="1">
        <v>7.1743128443322451E-2</v>
      </c>
      <c r="AB273" s="1">
        <v>6.579779868660604E-2</v>
      </c>
      <c r="AC273" s="1">
        <v>0.17492465231504969</v>
      </c>
      <c r="AD273" s="3">
        <v>0.15098612947029713</v>
      </c>
      <c r="AE273" s="1">
        <v>4.0738121977221917E-2</v>
      </c>
      <c r="AF273" s="1">
        <v>4.6472929015653086E-2</v>
      </c>
      <c r="AG273" s="1">
        <v>5.4768628416872085E-2</v>
      </c>
      <c r="AH273" s="1">
        <v>6.1068691684572261E-2</v>
      </c>
      <c r="AI273" s="1">
        <v>8.2706455147432523E-2</v>
      </c>
      <c r="AJ273" s="1">
        <v>0.17386109089257623</v>
      </c>
      <c r="AK273" s="1">
        <v>0.11640884396776351</v>
      </c>
      <c r="AL273" s="3">
        <v>0.19947951279735682</v>
      </c>
      <c r="AM273" s="1">
        <v>0.13018723400792584</v>
      </c>
      <c r="AN273" s="1">
        <v>0.11377612800351813</v>
      </c>
      <c r="AO273" s="1">
        <v>0.14136767141423284</v>
      </c>
      <c r="AP273" s="1">
        <v>9.037723904405276E-2</v>
      </c>
      <c r="AQ273" s="1">
        <v>0.21046153388774241</v>
      </c>
      <c r="AR273" s="3">
        <v>0.22899545713487426</v>
      </c>
      <c r="AS273" s="1">
        <v>8.4459081063044589E-2</v>
      </c>
      <c r="AT273" s="1">
        <v>0.19754327795613782</v>
      </c>
      <c r="AU273" s="1">
        <v>0.14111198046159595</v>
      </c>
      <c r="AV273" s="1">
        <v>0.13015873015873014</v>
      </c>
      <c r="AW273" s="1">
        <v>0.16932907348242809</v>
      </c>
      <c r="AX273" s="1">
        <v>0.14285714285714285</v>
      </c>
      <c r="AY273" s="3">
        <v>0.18296529968454259</v>
      </c>
      <c r="AZ273" s="1">
        <v>7.8369905956112859E-2</v>
      </c>
      <c r="BA273" s="1">
        <v>0.10280373831775699</v>
      </c>
    </row>
    <row r="274" spans="1:56" x14ac:dyDescent="0.25">
      <c r="A274" t="s">
        <v>163</v>
      </c>
      <c r="B274" t="s">
        <v>1</v>
      </c>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v>0.21874839167006621</v>
      </c>
      <c r="AV274" s="1">
        <v>0.2220385350417502</v>
      </c>
      <c r="AW274" s="1">
        <v>0.20775893352255839</v>
      </c>
      <c r="AX274" s="1">
        <v>0.23764774034858788</v>
      </c>
      <c r="AY274" s="1">
        <v>0.22382047687905091</v>
      </c>
      <c r="AZ274" s="1">
        <v>0.22061984432932097</v>
      </c>
      <c r="BA274" s="1">
        <v>0.25088288547753124</v>
      </c>
      <c r="BB274" s="4">
        <v>46143</v>
      </c>
      <c r="BC274" s="5" t="s">
        <v>634</v>
      </c>
      <c r="BD274" t="s">
        <v>6</v>
      </c>
    </row>
    <row r="275" spans="1:56" x14ac:dyDescent="0.25">
      <c r="B275" t="s">
        <v>2</v>
      </c>
      <c r="C275" s="1">
        <v>0.18415608571692244</v>
      </c>
      <c r="D275" s="1">
        <v>0.15004449035802508</v>
      </c>
      <c r="E275" s="1">
        <v>0.14602614710291711</v>
      </c>
      <c r="F275" s="1">
        <v>0.24922301570084704</v>
      </c>
      <c r="G275" s="1">
        <v>0.18551971655241606</v>
      </c>
      <c r="H275" s="1">
        <v>0.22365644124411563</v>
      </c>
      <c r="I275" s="1">
        <v>0.22172462548504418</v>
      </c>
      <c r="J275" s="1">
        <v>0.2252210232040516</v>
      </c>
      <c r="K275" s="1">
        <v>0.22820941318188429</v>
      </c>
      <c r="L275" s="1">
        <v>0.20216229810753397</v>
      </c>
      <c r="M275" s="1">
        <v>0.19972069378165647</v>
      </c>
      <c r="N275" s="1">
        <v>0.20937097324859663</v>
      </c>
      <c r="O275" s="1">
        <v>0.21571179229142332</v>
      </c>
      <c r="P275" s="1">
        <v>0.21467791009101492</v>
      </c>
      <c r="Q275" s="1">
        <v>0.32214311032858622</v>
      </c>
      <c r="R275" s="1">
        <v>0.25435681581216851</v>
      </c>
      <c r="S275" s="1">
        <v>0.24054210368574241</v>
      </c>
      <c r="T275" s="1">
        <v>0.33162286646484185</v>
      </c>
      <c r="U275" s="1">
        <v>0.17828533652709747</v>
      </c>
      <c r="V275" s="1">
        <v>0.20423828051254087</v>
      </c>
      <c r="W275" s="1">
        <v>0.20211113847100809</v>
      </c>
      <c r="X275" s="1">
        <v>0.22267508876392947</v>
      </c>
      <c r="Y275" s="1">
        <v>0.21062910557033254</v>
      </c>
      <c r="Z275" s="1">
        <v>0.17958569155250331</v>
      </c>
      <c r="AA275" s="1">
        <v>0.26010785781888135</v>
      </c>
      <c r="AB275" s="1">
        <v>0.13019441171640297</v>
      </c>
      <c r="AC275" s="1">
        <v>0.10362253593264442</v>
      </c>
      <c r="AD275" s="1">
        <v>9.8314788733852118E-2</v>
      </c>
      <c r="AE275" s="1">
        <v>9.892323902546328E-2</v>
      </c>
      <c r="AF275" s="1">
        <v>0.11610085680523628</v>
      </c>
      <c r="AG275" s="1">
        <v>0.13193462748340803</v>
      </c>
      <c r="AH275" s="1">
        <v>9.617612729252728E-2</v>
      </c>
      <c r="AI275" s="1">
        <v>0.15542914089377277</v>
      </c>
      <c r="AJ275" s="1">
        <v>0.20129928192393071</v>
      </c>
      <c r="AK275" s="1">
        <v>0.12146978901203312</v>
      </c>
      <c r="AL275" s="1">
        <v>9.5133688635082009E-2</v>
      </c>
      <c r="AM275" s="1">
        <v>8.825125479884105E-2</v>
      </c>
      <c r="AN275" s="1">
        <v>0.1279876224038077</v>
      </c>
      <c r="AO275" s="1">
        <v>0.10605611910331791</v>
      </c>
      <c r="AP275" s="1">
        <v>0.27050110355866314</v>
      </c>
      <c r="AQ275" s="1">
        <v>0.23599522791649497</v>
      </c>
      <c r="AR275" s="1">
        <v>0.25246250427519268</v>
      </c>
      <c r="AS275" s="1">
        <v>0.33026448924898449</v>
      </c>
      <c r="AT275" s="1">
        <v>0.3550116795542505</v>
      </c>
      <c r="AU275" s="1">
        <v>0.28782808832715068</v>
      </c>
      <c r="AV275" s="1">
        <v>0.26392777518758476</v>
      </c>
      <c r="AW275" s="1"/>
      <c r="AX275" s="1"/>
      <c r="AY275" s="1"/>
      <c r="AZ275" s="1"/>
      <c r="BA275" s="1"/>
    </row>
    <row r="276" spans="1:56" x14ac:dyDescent="0.25">
      <c r="B276" t="s">
        <v>3</v>
      </c>
      <c r="C276" s="1">
        <v>0.18415608571692244</v>
      </c>
      <c r="D276" s="1">
        <v>0.15004449035802508</v>
      </c>
      <c r="E276" s="1">
        <v>0.14602614710291711</v>
      </c>
      <c r="F276" s="1">
        <v>0.24922301570084704</v>
      </c>
      <c r="G276" s="1">
        <v>0.18551971655241606</v>
      </c>
      <c r="H276" s="1">
        <v>0.22365644124411563</v>
      </c>
      <c r="I276" s="1">
        <v>0.22172462548504418</v>
      </c>
      <c r="J276" s="1">
        <v>0.2252210232040516</v>
      </c>
      <c r="K276" s="1">
        <v>0.22820941318188429</v>
      </c>
      <c r="L276" s="1">
        <v>0.20216229810753397</v>
      </c>
      <c r="M276" s="1">
        <v>0.19972069378165647</v>
      </c>
      <c r="N276" s="1">
        <v>0.20937097324859663</v>
      </c>
      <c r="O276" s="1">
        <v>0.21571179229142332</v>
      </c>
      <c r="P276" s="1">
        <v>0.21467791009101492</v>
      </c>
      <c r="Q276" s="1">
        <v>0.32214311032858622</v>
      </c>
      <c r="R276" s="1">
        <v>0.25435681581216851</v>
      </c>
      <c r="S276" s="1">
        <v>0.24054210368574241</v>
      </c>
      <c r="T276" s="1">
        <v>0.33162286646484185</v>
      </c>
      <c r="U276" s="1">
        <v>0.17828533652709747</v>
      </c>
      <c r="V276" s="1">
        <v>0.20423828051254087</v>
      </c>
      <c r="W276" s="1">
        <v>0.20211113847100809</v>
      </c>
      <c r="X276" s="1">
        <v>0.22267508876392947</v>
      </c>
      <c r="Y276" s="1">
        <v>0.21062910557033254</v>
      </c>
      <c r="Z276" s="1">
        <v>0.17958569155250331</v>
      </c>
      <c r="AA276" s="1">
        <v>0.26010785781888135</v>
      </c>
      <c r="AB276" s="1">
        <v>0.13019441171640297</v>
      </c>
      <c r="AC276" s="1">
        <v>0.10362253593264442</v>
      </c>
      <c r="AD276" s="1">
        <v>9.8314788733852118E-2</v>
      </c>
      <c r="AE276" s="1">
        <v>9.892323902546328E-2</v>
      </c>
      <c r="AF276" s="1">
        <v>0.11610085680523628</v>
      </c>
      <c r="AG276" s="1">
        <v>0.13193462748340803</v>
      </c>
      <c r="AH276" s="1">
        <v>9.617612729252728E-2</v>
      </c>
      <c r="AI276" s="1">
        <v>0.15542914089377277</v>
      </c>
      <c r="AJ276" s="1">
        <v>0.20129928192393071</v>
      </c>
      <c r="AK276" s="1">
        <v>0.12146978901203312</v>
      </c>
      <c r="AL276" s="1">
        <v>9.5133688635082009E-2</v>
      </c>
      <c r="AM276" s="1">
        <v>8.825125479884105E-2</v>
      </c>
      <c r="AN276" s="1">
        <v>0.1279876224038077</v>
      </c>
      <c r="AO276" s="1">
        <v>0.10605611910331791</v>
      </c>
      <c r="AP276" s="1">
        <v>0.27050110355866314</v>
      </c>
      <c r="AQ276" s="1">
        <v>0.23599522791649497</v>
      </c>
      <c r="AR276" s="1">
        <v>0.25246250427519268</v>
      </c>
      <c r="AS276" s="1">
        <v>0.33026448924898449</v>
      </c>
      <c r="AT276" s="1">
        <v>0.3550116795542505</v>
      </c>
      <c r="AU276" s="1">
        <v>0.28782808832715068</v>
      </c>
      <c r="AV276" s="1">
        <v>0.2220385350417502</v>
      </c>
      <c r="AW276" s="1">
        <v>0.20775893352255839</v>
      </c>
      <c r="AX276" s="1">
        <v>0.23764774034858788</v>
      </c>
      <c r="AY276" s="1">
        <v>0.22382047687905091</v>
      </c>
      <c r="AZ276" s="1">
        <v>0.22061984432932097</v>
      </c>
      <c r="BA276" s="1">
        <v>0.25088288547753124</v>
      </c>
    </row>
    <row r="277" spans="1:56" x14ac:dyDescent="0.25">
      <c r="A277" t="s">
        <v>164</v>
      </c>
      <c r="B277" t="s">
        <v>1</v>
      </c>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v>0.28799999999999998</v>
      </c>
      <c r="AR277" s="1">
        <v>0.23699999999999999</v>
      </c>
      <c r="AS277" s="1">
        <v>0.157</v>
      </c>
      <c r="AT277" s="1">
        <v>0.17</v>
      </c>
      <c r="AU277" s="1">
        <v>0.21640909090909091</v>
      </c>
      <c r="AV277" s="1">
        <v>0.25874999999999998</v>
      </c>
      <c r="AW277" s="1">
        <v>0.253</v>
      </c>
      <c r="AX277" s="1">
        <v>0.16268292682926827</v>
      </c>
      <c r="AY277" s="1">
        <v>0.18186046511627904</v>
      </c>
      <c r="AZ277" s="1">
        <v>0.17377777777777775</v>
      </c>
      <c r="BA277" s="1">
        <v>0.16116788321167883</v>
      </c>
      <c r="BC277" t="s">
        <v>165</v>
      </c>
      <c r="BD277" t="s">
        <v>69</v>
      </c>
    </row>
    <row r="278" spans="1:56" x14ac:dyDescent="0.25">
      <c r="B278" t="s">
        <v>2</v>
      </c>
      <c r="C278" s="1" t="s">
        <v>114</v>
      </c>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row>
    <row r="279" spans="1:56" x14ac:dyDescent="0.25">
      <c r="B279" t="s">
        <v>3</v>
      </c>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v>0.28799999999999998</v>
      </c>
      <c r="AR279" s="1">
        <v>0.23699999999999999</v>
      </c>
      <c r="AS279" s="1">
        <v>0.157</v>
      </c>
      <c r="AT279" s="1">
        <v>0.17</v>
      </c>
      <c r="AU279" s="1">
        <v>0.21640909090909091</v>
      </c>
      <c r="AV279" s="1">
        <v>0.25874999999999998</v>
      </c>
      <c r="AW279" s="1">
        <v>0.253</v>
      </c>
      <c r="AX279" s="1">
        <v>0.16268292682926827</v>
      </c>
      <c r="AY279" s="1">
        <v>0.18186046511627904</v>
      </c>
      <c r="AZ279" s="1">
        <v>0.17377777777777775</v>
      </c>
      <c r="BA279" s="1">
        <v>0.16116788321167883</v>
      </c>
    </row>
    <row r="280" spans="1:56" x14ac:dyDescent="0.25">
      <c r="A280" t="s">
        <v>166</v>
      </c>
      <c r="B280" t="s">
        <v>1</v>
      </c>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v>0.11700000000000001</v>
      </c>
      <c r="AV280" s="1">
        <v>0.16500000000000001</v>
      </c>
      <c r="AW280" s="1">
        <v>0.14899999999999999</v>
      </c>
      <c r="AX280" s="1">
        <v>0.159</v>
      </c>
      <c r="AY280" s="1">
        <v>0.24199999999999999</v>
      </c>
      <c r="AZ280" s="1">
        <v>0.156</v>
      </c>
      <c r="BA280" s="1">
        <v>0.14599999999999999</v>
      </c>
      <c r="BB280" s="4">
        <v>46174</v>
      </c>
      <c r="BC280" t="s">
        <v>664</v>
      </c>
      <c r="BD280" t="s">
        <v>6</v>
      </c>
    </row>
    <row r="281" spans="1:56" x14ac:dyDescent="0.25">
      <c r="B281" t="s">
        <v>2</v>
      </c>
      <c r="C281" s="1">
        <v>7.3002594227720971E-2</v>
      </c>
      <c r="D281" s="1">
        <v>7.9449782771291971E-2</v>
      </c>
      <c r="E281" s="1">
        <v>0.11312763354853451</v>
      </c>
      <c r="F281" s="1">
        <v>0.1335682473539708</v>
      </c>
      <c r="G281" s="1">
        <v>0.20023531673667858</v>
      </c>
      <c r="H281" s="1">
        <v>0.18120833736480008</v>
      </c>
      <c r="I281" s="1">
        <v>0.1641157605285824</v>
      </c>
      <c r="J281" s="1">
        <v>0.1880931329742308</v>
      </c>
      <c r="K281" s="1">
        <v>0.30100449736809543</v>
      </c>
      <c r="L281" s="1">
        <v>0.19712530091766786</v>
      </c>
      <c r="M281" s="1">
        <v>0.25540606180279807</v>
      </c>
      <c r="N281" s="1">
        <v>0.19680157925149844</v>
      </c>
      <c r="O281" s="1">
        <v>0.17017786620575268</v>
      </c>
      <c r="P281" s="1">
        <v>0.19999478194888731</v>
      </c>
      <c r="Q281" s="1">
        <v>0.24539966352194015</v>
      </c>
      <c r="R281" s="1">
        <v>0.23356170103572257</v>
      </c>
      <c r="S281" s="1">
        <v>0.16713110832322911</v>
      </c>
      <c r="T281" s="1">
        <v>0.17736076357094177</v>
      </c>
      <c r="U281" s="1">
        <v>0.15957580384324815</v>
      </c>
      <c r="V281" s="1">
        <v>0.18773657678903516</v>
      </c>
      <c r="W281" s="1">
        <v>0.17740785645565255</v>
      </c>
      <c r="X281" s="1">
        <v>0.16369339825809148</v>
      </c>
      <c r="Y281" s="1">
        <v>0.17192807078428426</v>
      </c>
      <c r="Z281" s="1">
        <v>0.17304546776096483</v>
      </c>
      <c r="AA281" s="1">
        <v>0.17702998921830587</v>
      </c>
      <c r="AB281" s="1">
        <v>0.12459409727173225</v>
      </c>
      <c r="AC281" s="1">
        <v>7.6733905001704628E-2</v>
      </c>
      <c r="AD281" s="1">
        <v>8.8811406664231332E-2</v>
      </c>
      <c r="AE281" s="1">
        <v>7.4409710064695905E-2</v>
      </c>
      <c r="AF281" s="1">
        <v>3.7570317902586879E-2</v>
      </c>
      <c r="AG281" s="1">
        <v>2.7604828227185647E-2</v>
      </c>
      <c r="AH281" s="1">
        <v>2.5057244777441461E-2</v>
      </c>
      <c r="AI281" s="1">
        <v>2.1299229198730656E-2</v>
      </c>
      <c r="AJ281" s="1">
        <v>2.1194920076995027E-2</v>
      </c>
      <c r="AK281" s="1">
        <v>1.947749326712498E-2</v>
      </c>
      <c r="AL281" s="1">
        <v>2.2000985532533181E-2</v>
      </c>
      <c r="AM281" s="1">
        <v>2.9380217107381975E-2</v>
      </c>
      <c r="AN281" s="1">
        <v>3.7186692804049022E-2</v>
      </c>
      <c r="AO281" s="1">
        <v>4.2336422786845018E-2</v>
      </c>
      <c r="AP281" s="1">
        <v>0.10709464776249956</v>
      </c>
      <c r="AQ281" s="1">
        <v>0.28298100782645075</v>
      </c>
      <c r="AR281" s="1">
        <v>0.16323042296574408</v>
      </c>
      <c r="AS281" s="1">
        <v>7.1383061621750843E-2</v>
      </c>
      <c r="AT281" s="1">
        <v>9.7584173717231298E-2</v>
      </c>
      <c r="AU281" s="1">
        <v>0.12032722944662159</v>
      </c>
      <c r="AV281" s="1">
        <v>0.14458718886045652</v>
      </c>
      <c r="AW281" s="1"/>
      <c r="AX281" s="1"/>
      <c r="AY281" s="1"/>
      <c r="AZ281" s="1"/>
      <c r="BA281" s="1"/>
    </row>
    <row r="282" spans="1:56" x14ac:dyDescent="0.25">
      <c r="B282" t="s">
        <v>3</v>
      </c>
      <c r="C282" s="1">
        <v>7.3002594227720971E-2</v>
      </c>
      <c r="D282" s="1">
        <v>7.9449782771291971E-2</v>
      </c>
      <c r="E282" s="1">
        <v>0.11312763354853451</v>
      </c>
      <c r="F282" s="1">
        <v>0.1335682473539708</v>
      </c>
      <c r="G282" s="1">
        <v>0.20023531673667858</v>
      </c>
      <c r="H282" s="1">
        <v>0.18120833736480008</v>
      </c>
      <c r="I282" s="1">
        <v>0.1641157605285824</v>
      </c>
      <c r="J282" s="1">
        <v>0.1880931329742308</v>
      </c>
      <c r="K282" s="1">
        <v>0.30100449736809543</v>
      </c>
      <c r="L282" s="1">
        <v>0.19712530091766786</v>
      </c>
      <c r="M282" s="1">
        <v>0.25540606180279807</v>
      </c>
      <c r="N282" s="1">
        <v>0.19680157925149844</v>
      </c>
      <c r="O282" s="1">
        <v>0.17017786620575268</v>
      </c>
      <c r="P282" s="1">
        <v>0.19999478194888731</v>
      </c>
      <c r="Q282" s="1">
        <v>0.24539966352194015</v>
      </c>
      <c r="R282" s="1">
        <v>0.23356170103572257</v>
      </c>
      <c r="S282" s="1">
        <v>0.16713110832322911</v>
      </c>
      <c r="T282" s="1">
        <v>0.17736076357094177</v>
      </c>
      <c r="U282" s="1">
        <v>0.15957580384324815</v>
      </c>
      <c r="V282" s="1">
        <v>0.18773657678903516</v>
      </c>
      <c r="W282" s="1">
        <v>0.17740785645565255</v>
      </c>
      <c r="X282" s="1">
        <v>0.16369339825809148</v>
      </c>
      <c r="Y282" s="1">
        <v>0.17192807078428426</v>
      </c>
      <c r="Z282" s="1">
        <v>0.17304546776096483</v>
      </c>
      <c r="AA282" s="1">
        <v>0.17702998921830587</v>
      </c>
      <c r="AB282" s="1">
        <v>0.12459409727173225</v>
      </c>
      <c r="AC282" s="1">
        <v>7.6733905001704628E-2</v>
      </c>
      <c r="AD282" s="1">
        <v>8.8811406664231332E-2</v>
      </c>
      <c r="AE282" s="1">
        <v>7.4409710064695905E-2</v>
      </c>
      <c r="AF282" s="1">
        <v>3.7570317902586879E-2</v>
      </c>
      <c r="AG282" s="1">
        <v>2.7604828227185647E-2</v>
      </c>
      <c r="AH282" s="1">
        <v>2.5057244777441461E-2</v>
      </c>
      <c r="AI282" s="1">
        <v>2.1299229198730656E-2</v>
      </c>
      <c r="AJ282" s="1">
        <v>2.1194920076995027E-2</v>
      </c>
      <c r="AK282" s="1">
        <v>1.947749326712498E-2</v>
      </c>
      <c r="AL282" s="1">
        <v>2.2000985532533181E-2</v>
      </c>
      <c r="AM282" s="1">
        <v>2.9380217107381975E-2</v>
      </c>
      <c r="AN282" s="1">
        <v>3.7186692804049022E-2</v>
      </c>
      <c r="AO282" s="1">
        <v>4.2336422786845018E-2</v>
      </c>
      <c r="AP282" s="1">
        <v>0.10709464776249956</v>
      </c>
      <c r="AQ282" s="1">
        <v>0.28298100782645075</v>
      </c>
      <c r="AR282" s="1">
        <v>0.16323042296574408</v>
      </c>
      <c r="AS282" s="1">
        <v>7.1383061621750843E-2</v>
      </c>
      <c r="AT282" s="1">
        <v>9.7584173717231298E-2</v>
      </c>
      <c r="AU282" s="1">
        <v>0.12032722944662159</v>
      </c>
      <c r="AV282" s="1">
        <v>0.16500000000000001</v>
      </c>
      <c r="AW282" s="1">
        <v>0.14899999999999999</v>
      </c>
      <c r="AX282" s="1">
        <v>0.159</v>
      </c>
      <c r="AY282" s="1">
        <v>0.24199999999999999</v>
      </c>
      <c r="AZ282" s="1">
        <v>0.156</v>
      </c>
      <c r="BA282" s="1">
        <v>0.14599999999999999</v>
      </c>
    </row>
    <row r="283" spans="1:56" x14ac:dyDescent="0.25">
      <c r="A283" t="s">
        <v>168</v>
      </c>
      <c r="B283" t="s">
        <v>1</v>
      </c>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f>'3. MAC DSF calcs'!D198</f>
        <v>0.19310344827586207</v>
      </c>
      <c r="AV283" s="1">
        <f>'3. MAC DSF calcs'!E198</f>
        <v>0.22463768115942029</v>
      </c>
      <c r="AW283" s="1">
        <f>'3. MAC DSF calcs'!F198</f>
        <v>0.22222222222222221</v>
      </c>
      <c r="AX283" s="1">
        <f>'3. MAC DSF calcs'!G198</f>
        <v>0.14598540145985403</v>
      </c>
      <c r="AY283" s="1">
        <f>'3. MAC DSF calcs'!H198</f>
        <v>0.13768115942028983</v>
      </c>
      <c r="AZ283" s="1">
        <f>'3. MAC DSF calcs'!I198</f>
        <v>0.16546762589928055</v>
      </c>
      <c r="BA283" s="1">
        <f>'3. MAC DSF calcs'!J198</f>
        <v>0.15602836879432624</v>
      </c>
      <c r="BB283" s="4">
        <v>46266</v>
      </c>
      <c r="BC283" t="s">
        <v>855</v>
      </c>
      <c r="BD283" t="s">
        <v>6</v>
      </c>
    </row>
    <row r="284" spans="1:56" x14ac:dyDescent="0.25">
      <c r="B284" t="s">
        <v>2</v>
      </c>
      <c r="C284" s="1">
        <v>0.14318849764027802</v>
      </c>
      <c r="D284" s="1">
        <v>0.11182042421893915</v>
      </c>
      <c r="E284" s="1">
        <v>0.11201144691970139</v>
      </c>
      <c r="F284" s="1">
        <v>0.11504930396168504</v>
      </c>
      <c r="G284" s="1">
        <v>0.1963166808406599</v>
      </c>
      <c r="H284" s="1">
        <v>0.30733994869230019</v>
      </c>
      <c r="I284" s="1">
        <v>0.33910566937697678</v>
      </c>
      <c r="J284" s="1">
        <v>0.41841310575951918</v>
      </c>
      <c r="K284" s="1">
        <v>0.4269860260450819</v>
      </c>
      <c r="L284" s="1">
        <v>0.21082841069041508</v>
      </c>
      <c r="M284" s="1">
        <v>0.2256491411540972</v>
      </c>
      <c r="N284" s="1">
        <v>0.23703830835611228</v>
      </c>
      <c r="O284" s="1">
        <v>0.53420371530463684</v>
      </c>
      <c r="P284" s="1">
        <v>0.22190741829466806</v>
      </c>
      <c r="Q284" s="1">
        <v>0.15489772076490368</v>
      </c>
      <c r="R284" s="1">
        <v>0.14957761339601791</v>
      </c>
      <c r="S284" s="1">
        <v>0.10225002594145188</v>
      </c>
      <c r="T284" s="1">
        <v>8.8867936528860172E-2</v>
      </c>
      <c r="U284" s="1">
        <v>8.7565728983451427E-2</v>
      </c>
      <c r="V284" s="1">
        <v>0.1028411323603249</v>
      </c>
      <c r="W284" s="1">
        <v>0.1268931142393005</v>
      </c>
      <c r="X284" s="1">
        <v>0.142382346201888</v>
      </c>
      <c r="Y284" s="1">
        <v>0.18064341124235336</v>
      </c>
      <c r="Z284" s="1">
        <v>0.1948203373112902</v>
      </c>
      <c r="AA284" s="1">
        <v>0.23964052985694481</v>
      </c>
      <c r="AB284" s="1">
        <v>0.19982963629684675</v>
      </c>
      <c r="AC284" s="1">
        <v>0.16187042496227699</v>
      </c>
      <c r="AD284" s="1">
        <v>0.1212448742290537</v>
      </c>
      <c r="AE284" s="1">
        <v>9.6172580481823935E-2</v>
      </c>
      <c r="AF284" s="1">
        <v>0.10866255220229869</v>
      </c>
      <c r="AG284" s="1">
        <v>7.5706520235872515E-2</v>
      </c>
      <c r="AH284" s="1">
        <v>5.7633636952898581E-2</v>
      </c>
      <c r="AI284" s="1">
        <v>5.3251079094592639E-2</v>
      </c>
      <c r="AJ284" s="1">
        <v>4.4930721322665568E-2</v>
      </c>
      <c r="AK284" s="1">
        <v>4.0189445185360773E-2</v>
      </c>
      <c r="AL284" s="1">
        <v>5.006354032089546E-2</v>
      </c>
      <c r="AM284" s="1">
        <v>6.5693379170320143E-2</v>
      </c>
      <c r="AN284" s="1">
        <v>6.1104815826377591E-2</v>
      </c>
      <c r="AO284" s="1">
        <v>6.595495376847911E-2</v>
      </c>
      <c r="AP284" s="1">
        <v>8.046932497926941E-2</v>
      </c>
      <c r="AQ284" s="1">
        <v>9.645474833974628E-2</v>
      </c>
      <c r="AR284" s="1">
        <v>0.13489490373288632</v>
      </c>
      <c r="AS284" s="1">
        <v>0.13549397530921983</v>
      </c>
      <c r="AT284" s="1">
        <v>0.16670202584303564</v>
      </c>
      <c r="AU284" s="1">
        <v>0.17368018210977756</v>
      </c>
      <c r="AV284" s="1">
        <v>0.17545626083465538</v>
      </c>
      <c r="AW284" s="1"/>
      <c r="AX284" s="1"/>
      <c r="AY284" s="1"/>
      <c r="AZ284" s="1"/>
      <c r="BA284" s="1"/>
    </row>
    <row r="285" spans="1:56" x14ac:dyDescent="0.25">
      <c r="B285" t="s">
        <v>3</v>
      </c>
      <c r="C285" s="1">
        <v>0.14318849764027802</v>
      </c>
      <c r="D285" s="1">
        <v>0.11182042421893915</v>
      </c>
      <c r="E285" s="1">
        <v>0.11201144691970139</v>
      </c>
      <c r="F285" s="1">
        <v>0.11504930396168504</v>
      </c>
      <c r="G285" s="1">
        <v>0.1963166808406599</v>
      </c>
      <c r="H285" s="1">
        <v>0.30733994869230019</v>
      </c>
      <c r="I285" s="1">
        <v>0.33910566937697678</v>
      </c>
      <c r="J285" s="1">
        <v>0.41841310575951918</v>
      </c>
      <c r="K285" s="1">
        <v>0.4269860260450819</v>
      </c>
      <c r="L285" s="1">
        <v>0.21082841069041508</v>
      </c>
      <c r="M285" s="1">
        <v>0.2256491411540972</v>
      </c>
      <c r="N285" s="1">
        <v>0.23703830835611228</v>
      </c>
      <c r="O285" s="1">
        <v>0.53420371530463684</v>
      </c>
      <c r="P285" s="1">
        <v>0.22190741829466806</v>
      </c>
      <c r="Q285" s="1">
        <v>0.15489772076490368</v>
      </c>
      <c r="R285" s="1">
        <v>0.14957761339601791</v>
      </c>
      <c r="S285" s="1">
        <v>0.10225002594145188</v>
      </c>
      <c r="T285" s="1">
        <v>8.8867936528860172E-2</v>
      </c>
      <c r="U285" s="1">
        <v>8.7565728983451427E-2</v>
      </c>
      <c r="V285" s="1">
        <v>0.1028411323603249</v>
      </c>
      <c r="W285" s="1">
        <v>0.1268931142393005</v>
      </c>
      <c r="X285" s="1">
        <v>0.142382346201888</v>
      </c>
      <c r="Y285" s="1">
        <v>0.18064341124235336</v>
      </c>
      <c r="Z285" s="1">
        <v>0.1948203373112902</v>
      </c>
      <c r="AA285" s="1">
        <v>0.23964052985694481</v>
      </c>
      <c r="AB285" s="1">
        <v>0.19982963629684675</v>
      </c>
      <c r="AC285" s="1">
        <v>0.16187042496227699</v>
      </c>
      <c r="AD285" s="1">
        <v>0.1212448742290537</v>
      </c>
      <c r="AE285" s="1">
        <v>9.6172580481823935E-2</v>
      </c>
      <c r="AF285" s="1">
        <v>0.10866255220229869</v>
      </c>
      <c r="AG285" s="1">
        <v>7.5706520235872515E-2</v>
      </c>
      <c r="AH285" s="1">
        <v>5.7633636952898581E-2</v>
      </c>
      <c r="AI285" s="1">
        <v>5.3251079094592639E-2</v>
      </c>
      <c r="AJ285" s="1">
        <v>4.4930721322665568E-2</v>
      </c>
      <c r="AK285" s="1">
        <v>4.0189445185360773E-2</v>
      </c>
      <c r="AL285" s="1">
        <v>5.006354032089546E-2</v>
      </c>
      <c r="AM285" s="1">
        <v>6.5693379170320143E-2</v>
      </c>
      <c r="AN285" s="1">
        <v>6.1104815826377591E-2</v>
      </c>
      <c r="AO285" s="1">
        <v>6.595495376847911E-2</v>
      </c>
      <c r="AP285" s="1">
        <v>8.046932497926941E-2</v>
      </c>
      <c r="AQ285" s="1">
        <v>9.645474833974628E-2</v>
      </c>
      <c r="AR285" s="1">
        <v>0.13489490373288632</v>
      </c>
      <c r="AS285" s="1">
        <v>0.13549397530921983</v>
      </c>
      <c r="AT285" s="1">
        <v>0.16670202584303564</v>
      </c>
      <c r="AU285" s="1">
        <v>0.17368018210977756</v>
      </c>
      <c r="AV285" s="1">
        <v>0.22463768115942029</v>
      </c>
      <c r="AW285" s="1">
        <v>0.22222222222222221</v>
      </c>
      <c r="AX285" s="1">
        <v>0.14598540145985403</v>
      </c>
      <c r="AY285" s="1">
        <v>0.13768115942028983</v>
      </c>
      <c r="AZ285" s="1">
        <v>0.16546762589928055</v>
      </c>
      <c r="BA285" s="1">
        <v>0.15602836879432624</v>
      </c>
    </row>
    <row r="286" spans="1:56" x14ac:dyDescent="0.25">
      <c r="A286" t="s">
        <v>169</v>
      </c>
      <c r="B286" t="s">
        <v>1</v>
      </c>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f>'3. MAC DSF calcs'!D202</f>
        <v>4.812834224598931E-2</v>
      </c>
      <c r="AV286" s="1">
        <f>'3. MAC DSF calcs'!E202</f>
        <v>7.3298429319371722E-2</v>
      </c>
      <c r="AW286" s="1">
        <f>'3. MAC DSF calcs'!F202</f>
        <v>6.1855670103092786E-2</v>
      </c>
      <c r="AX286" s="1">
        <f>'3. MAC DSF calcs'!G202</f>
        <v>8.2901554404145081E-2</v>
      </c>
      <c r="AY286" s="1">
        <f>'3. MAC DSF calcs'!H202</f>
        <v>7.2538860103626937E-2</v>
      </c>
      <c r="AZ286" s="1">
        <f>'3. MAC DSF calcs'!I202</f>
        <v>7.2538860103626937E-2</v>
      </c>
      <c r="BA286" s="1">
        <f>'3. MAC DSF calcs'!J202</f>
        <v>9.3264248704663211E-2</v>
      </c>
      <c r="BB286" s="4">
        <v>46143</v>
      </c>
      <c r="BC286" t="s">
        <v>639</v>
      </c>
      <c r="BD286" t="s">
        <v>6</v>
      </c>
    </row>
    <row r="287" spans="1:56" x14ac:dyDescent="0.25">
      <c r="B287" t="s">
        <v>2</v>
      </c>
      <c r="C287" s="1">
        <v>0.42675460879148086</v>
      </c>
      <c r="D287" s="1">
        <v>0.41244942907205506</v>
      </c>
      <c r="E287" s="1">
        <v>0.3363148648542808</v>
      </c>
      <c r="F287" s="1">
        <v>0.24423341592005512</v>
      </c>
      <c r="G287" s="1">
        <v>0.21773338365394504</v>
      </c>
      <c r="H287" s="1">
        <v>0.24475334345836053</v>
      </c>
      <c r="I287" s="1">
        <v>0.11326128463610792</v>
      </c>
      <c r="J287" s="1">
        <v>4.4513646625560808E-2</v>
      </c>
      <c r="K287" s="1">
        <v>3.4811872551397893E-2</v>
      </c>
      <c r="L287" s="1">
        <v>3.7712123749969288E-2</v>
      </c>
      <c r="M287" s="1">
        <v>5.5828837481465797E-2</v>
      </c>
      <c r="N287" s="1">
        <v>0.14405389097622692</v>
      </c>
      <c r="O287" s="1">
        <v>0.11947466257738078</v>
      </c>
      <c r="P287" s="1">
        <v>0.38083844448004661</v>
      </c>
      <c r="Q287" s="1">
        <v>0.11461740328513589</v>
      </c>
      <c r="R287" s="1">
        <v>9.3141803182172037E-2</v>
      </c>
      <c r="S287" s="1">
        <v>0.22838121140380438</v>
      </c>
      <c r="T287" s="1">
        <v>0.26258353037437143</v>
      </c>
      <c r="U287" s="1">
        <v>0.16157313144960866</v>
      </c>
      <c r="V287" s="1">
        <v>0.22465877718138713</v>
      </c>
      <c r="W287" s="1">
        <v>0.22963883950417027</v>
      </c>
      <c r="X287" s="1">
        <v>0.20163323453933257</v>
      </c>
      <c r="Y287" s="1">
        <v>0.33371725983238387</v>
      </c>
      <c r="Z287" s="1">
        <v>0.21583169285699449</v>
      </c>
      <c r="AA287" s="1">
        <v>0.20354861644536382</v>
      </c>
      <c r="AB287" s="1">
        <v>0.30305744556731806</v>
      </c>
      <c r="AC287" s="1">
        <v>0.13950370852131475</v>
      </c>
      <c r="AD287" s="1">
        <v>0.33023150773523696</v>
      </c>
      <c r="AE287" s="1">
        <v>0.14059280575643057</v>
      </c>
      <c r="AF287" s="1">
        <v>0.12022100051707001</v>
      </c>
      <c r="AG287" s="1">
        <v>0.14646580073913629</v>
      </c>
      <c r="AH287" s="1">
        <v>5.0810216027172644E-2</v>
      </c>
      <c r="AI287" s="1">
        <v>5.3670946558366496E-2</v>
      </c>
      <c r="AJ287" s="1">
        <v>8.4266612047877817E-2</v>
      </c>
      <c r="AK287" s="1">
        <v>4.1623345698722086E-2</v>
      </c>
      <c r="AL287" s="1">
        <v>4.4248424940340411E-2</v>
      </c>
      <c r="AM287" s="1">
        <v>5.1508493768741982E-2</v>
      </c>
      <c r="AN287" s="1">
        <v>0.12114282414712804</v>
      </c>
      <c r="AO287" s="1">
        <v>5.1981764615828305E-2</v>
      </c>
      <c r="AP287" s="1">
        <v>5.2490663431971923E-2</v>
      </c>
      <c r="AQ287" s="1">
        <v>4.0673203792500501E-2</v>
      </c>
      <c r="AR287" s="1">
        <v>3.4408011683452144E-2</v>
      </c>
      <c r="AS287" s="1">
        <v>4.7882826746605822E-2</v>
      </c>
      <c r="AT287" s="1">
        <v>9.586394253412274E-2</v>
      </c>
      <c r="AU287" s="1">
        <v>8.7565208512676795E-2</v>
      </c>
      <c r="AV287" s="1">
        <v>6.7095236527974611E-2</v>
      </c>
      <c r="AW287" s="1"/>
      <c r="AX287" s="1"/>
      <c r="AY287" s="1"/>
      <c r="AZ287" s="1"/>
      <c r="BA287" s="1"/>
    </row>
    <row r="288" spans="1:56" x14ac:dyDescent="0.25">
      <c r="B288" t="s">
        <v>3</v>
      </c>
      <c r="C288" s="1">
        <v>0.42675460879148086</v>
      </c>
      <c r="D288" s="1">
        <v>0.41244942907205506</v>
      </c>
      <c r="E288" s="1">
        <v>0.3363148648542808</v>
      </c>
      <c r="F288" s="1">
        <v>0.24423341592005512</v>
      </c>
      <c r="G288" s="1">
        <v>0.21773338365394504</v>
      </c>
      <c r="H288" s="1">
        <v>0.24475334345836053</v>
      </c>
      <c r="I288" s="1">
        <v>0.11326128463610792</v>
      </c>
      <c r="J288" s="1">
        <v>4.4513646625560808E-2</v>
      </c>
      <c r="K288" s="1">
        <v>3.4811872551397893E-2</v>
      </c>
      <c r="L288" s="1">
        <v>3.7712123749969288E-2</v>
      </c>
      <c r="M288" s="1">
        <v>5.5828837481465797E-2</v>
      </c>
      <c r="N288" s="1">
        <v>0.14405389097622692</v>
      </c>
      <c r="O288" s="1">
        <v>0.11947466257738078</v>
      </c>
      <c r="P288" s="1">
        <v>0.38083844448004661</v>
      </c>
      <c r="Q288" s="1">
        <v>0.11461740328513589</v>
      </c>
      <c r="R288" s="1">
        <v>9.3141803182172037E-2</v>
      </c>
      <c r="S288" s="1">
        <v>0.22838121140380438</v>
      </c>
      <c r="T288" s="1">
        <v>0.26258353037437143</v>
      </c>
      <c r="U288" s="1">
        <v>0.16157313144960866</v>
      </c>
      <c r="V288" s="1">
        <v>0.22465877718138713</v>
      </c>
      <c r="W288" s="1">
        <v>0.22963883950417027</v>
      </c>
      <c r="X288" s="1">
        <v>0.20163323453933257</v>
      </c>
      <c r="Y288" s="1">
        <v>0.33371725983238387</v>
      </c>
      <c r="Z288" s="1">
        <v>0.21583169285699449</v>
      </c>
      <c r="AA288" s="1">
        <v>0.20354861644536382</v>
      </c>
      <c r="AB288" s="1">
        <v>0.30305744556731806</v>
      </c>
      <c r="AC288" s="1">
        <v>0.13950370852131475</v>
      </c>
      <c r="AD288" s="1">
        <v>0.33023150773523696</v>
      </c>
      <c r="AE288" s="1">
        <v>0.14059280575643057</v>
      </c>
      <c r="AF288" s="1">
        <v>0.12022100051707001</v>
      </c>
      <c r="AG288" s="1">
        <v>0.14646580073913629</v>
      </c>
      <c r="AH288" s="1">
        <v>5.0810216027172644E-2</v>
      </c>
      <c r="AI288" s="1">
        <v>5.3670946558366496E-2</v>
      </c>
      <c r="AJ288" s="1">
        <v>8.4266612047877817E-2</v>
      </c>
      <c r="AK288" s="1">
        <v>4.1623345698722086E-2</v>
      </c>
      <c r="AL288" s="1">
        <v>4.4248424940340411E-2</v>
      </c>
      <c r="AM288" s="1">
        <v>5.1508493768741982E-2</v>
      </c>
      <c r="AN288" s="1">
        <v>0.12114282414712804</v>
      </c>
      <c r="AO288" s="1">
        <v>5.1981764615828305E-2</v>
      </c>
      <c r="AP288" s="1">
        <v>5.2490663431971923E-2</v>
      </c>
      <c r="AQ288" s="1">
        <v>4.0673203792500501E-2</v>
      </c>
      <c r="AR288" s="1">
        <v>3.4408011683452144E-2</v>
      </c>
      <c r="AS288" s="1">
        <v>4.7882826746605822E-2</v>
      </c>
      <c r="AT288" s="1">
        <v>9.586394253412274E-2</v>
      </c>
      <c r="AU288" s="1">
        <v>8.7565208512676795E-2</v>
      </c>
      <c r="AV288" s="1">
        <v>7.3298429319371722E-2</v>
      </c>
      <c r="AW288" s="1">
        <v>6.1855670103092786E-2</v>
      </c>
      <c r="AX288" s="1">
        <v>8.2901554404145081E-2</v>
      </c>
      <c r="AY288" s="1">
        <v>7.2538860103626937E-2</v>
      </c>
      <c r="AZ288" s="1">
        <v>7.2538860103626937E-2</v>
      </c>
      <c r="BA288" s="1">
        <v>9.3264248704663211E-2</v>
      </c>
    </row>
    <row r="289" spans="1:56" x14ac:dyDescent="0.25">
      <c r="A289" t="s">
        <v>170</v>
      </c>
      <c r="B289" t="s">
        <v>1</v>
      </c>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v>8.0188679245283015E-2</v>
      </c>
      <c r="AV289" s="1">
        <v>7.8048780487804878E-2</v>
      </c>
      <c r="AW289" s="1">
        <v>6.829268292682926E-2</v>
      </c>
      <c r="AX289" s="1">
        <v>7.3170731707317069E-2</v>
      </c>
      <c r="AY289" s="1">
        <v>7.8048780487804878E-2</v>
      </c>
      <c r="AZ289" s="1">
        <v>8.2926829268292687E-2</v>
      </c>
      <c r="BA289" s="1">
        <v>8.7804878048780496E-2</v>
      </c>
      <c r="BB289" s="4">
        <v>45992</v>
      </c>
      <c r="BC289" t="s">
        <v>171</v>
      </c>
      <c r="BD289" t="s">
        <v>6</v>
      </c>
    </row>
    <row r="290" spans="1:56" x14ac:dyDescent="0.25">
      <c r="B290" t="s">
        <v>2</v>
      </c>
      <c r="C290" s="1">
        <v>0.11733560890578838</v>
      </c>
      <c r="D290" s="1">
        <v>0.1333162148575481</v>
      </c>
      <c r="E290" s="1">
        <v>0.15700961012542905</v>
      </c>
      <c r="F290" s="1">
        <v>0.21081150875205298</v>
      </c>
      <c r="G290" s="1">
        <v>0.22794907295346098</v>
      </c>
      <c r="H290" s="1">
        <v>0.23742028406040216</v>
      </c>
      <c r="I290" s="1">
        <v>0.36564280240655556</v>
      </c>
      <c r="J290" s="1">
        <v>0.4058116717342144</v>
      </c>
      <c r="K290" s="1">
        <v>0.36456396235470456</v>
      </c>
      <c r="L290" s="1">
        <v>0.36515829760765567</v>
      </c>
      <c r="M290" s="1">
        <v>0.38257741936522638</v>
      </c>
      <c r="N290" s="1">
        <v>0.34189421660138142</v>
      </c>
      <c r="O290" s="1">
        <v>0.37057800510936173</v>
      </c>
      <c r="P290" s="1">
        <v>0.38857574236249837</v>
      </c>
      <c r="Q290" s="1">
        <v>0.28183708864312546</v>
      </c>
      <c r="R290" s="1">
        <v>0.29159687033008641</v>
      </c>
      <c r="S290" s="1">
        <v>0.22891210758305738</v>
      </c>
      <c r="T290" s="1">
        <v>0.18110766279225959</v>
      </c>
      <c r="U290" s="1">
        <v>0.26311667505374869</v>
      </c>
      <c r="V290" s="1">
        <v>0.27735356958643759</v>
      </c>
      <c r="W290" s="1">
        <v>0.30706919462649485</v>
      </c>
      <c r="X290" s="1">
        <v>0.4030865988272157</v>
      </c>
      <c r="Y290" s="1">
        <v>0.421444125738204</v>
      </c>
      <c r="Z290" s="1">
        <v>0.42640716261211342</v>
      </c>
      <c r="AA290" s="1">
        <v>0.46696272632578495</v>
      </c>
      <c r="AB290" s="1">
        <v>0.33201196761741719</v>
      </c>
      <c r="AC290" s="1">
        <v>0.38232072837489967</v>
      </c>
      <c r="AD290" s="1">
        <v>0.182129534063142</v>
      </c>
      <c r="AE290" s="1">
        <v>0.19932512455911344</v>
      </c>
      <c r="AF290" s="1">
        <v>0.22808798666925284</v>
      </c>
      <c r="AG290" s="1">
        <v>0.29206005894288567</v>
      </c>
      <c r="AH290" s="1">
        <v>0.19627316232740827</v>
      </c>
      <c r="AI290" s="1">
        <v>0.11961399403579062</v>
      </c>
      <c r="AJ290" s="1">
        <v>0.10868455863814597</v>
      </c>
      <c r="AK290" s="1">
        <v>9.5403117231745618E-2</v>
      </c>
      <c r="AL290" s="1">
        <v>0.10164145961938856</v>
      </c>
      <c r="AM290" s="1">
        <v>0.11187532260690329</v>
      </c>
      <c r="AN290" s="1">
        <v>8.5694875541686505E-2</v>
      </c>
      <c r="AO290" s="1">
        <v>6.9495948014708778E-2</v>
      </c>
      <c r="AP290" s="1">
        <v>8.5832027598703592E-2</v>
      </c>
      <c r="AQ290" s="1">
        <v>7.6730401347572072E-2</v>
      </c>
      <c r="AR290" s="1">
        <v>9.3905402357233783E-2</v>
      </c>
      <c r="AS290" s="1">
        <v>6.7296984885951969E-2</v>
      </c>
      <c r="AT290" s="1">
        <v>7.0774843132285298E-2</v>
      </c>
      <c r="AU290" s="1">
        <v>0.1004792744388039</v>
      </c>
      <c r="AV290" s="1">
        <v>6.6921160077255043E-2</v>
      </c>
      <c r="AW290" s="1"/>
      <c r="AX290" s="1"/>
      <c r="AY290" s="1"/>
      <c r="AZ290" s="1"/>
      <c r="BA290" s="1"/>
      <c r="BB290" s="4"/>
    </row>
    <row r="291" spans="1:56" x14ac:dyDescent="0.25">
      <c r="B291" t="s">
        <v>3</v>
      </c>
      <c r="C291" s="1">
        <v>0.11733560890578838</v>
      </c>
      <c r="D291" s="1">
        <v>0.1333162148575481</v>
      </c>
      <c r="E291" s="1">
        <v>0.15700961012542905</v>
      </c>
      <c r="F291" s="1">
        <v>0.21081150875205298</v>
      </c>
      <c r="G291" s="1">
        <v>0.22794907295346098</v>
      </c>
      <c r="H291" s="1">
        <v>0.23742028406040216</v>
      </c>
      <c r="I291" s="1">
        <v>0.36564280240655556</v>
      </c>
      <c r="J291" s="1">
        <v>0.4058116717342144</v>
      </c>
      <c r="K291" s="1">
        <v>0.36456396235470456</v>
      </c>
      <c r="L291" s="1">
        <v>0.36515829760765567</v>
      </c>
      <c r="M291" s="1">
        <v>0.38257741936522638</v>
      </c>
      <c r="N291" s="1">
        <v>0.34189421660138142</v>
      </c>
      <c r="O291" s="1">
        <v>0.37057800510936173</v>
      </c>
      <c r="P291" s="1">
        <v>0.38857574236249837</v>
      </c>
      <c r="Q291" s="1">
        <v>0.28183708864312546</v>
      </c>
      <c r="R291" s="1">
        <v>0.29159687033008641</v>
      </c>
      <c r="S291" s="1">
        <v>0.22891210758305738</v>
      </c>
      <c r="T291" s="1">
        <v>0.18110766279225959</v>
      </c>
      <c r="U291" s="1">
        <v>0.26311667505374869</v>
      </c>
      <c r="V291" s="1">
        <v>0.27735356958643759</v>
      </c>
      <c r="W291" s="1">
        <v>0.30706919462649485</v>
      </c>
      <c r="X291" s="1">
        <v>0.4030865988272157</v>
      </c>
      <c r="Y291" s="1">
        <v>0.421444125738204</v>
      </c>
      <c r="Z291" s="1">
        <v>0.42640716261211342</v>
      </c>
      <c r="AA291" s="1">
        <v>0.46696272632578495</v>
      </c>
      <c r="AB291" s="1">
        <v>0.33201196761741719</v>
      </c>
      <c r="AC291" s="1">
        <v>0.38232072837489967</v>
      </c>
      <c r="AD291" s="1">
        <v>0.182129534063142</v>
      </c>
      <c r="AE291" s="1">
        <v>0.19932512455911344</v>
      </c>
      <c r="AF291" s="1">
        <v>0.22808798666925284</v>
      </c>
      <c r="AG291" s="1">
        <v>0.29206005894288567</v>
      </c>
      <c r="AH291" s="1">
        <v>0.19627316232740827</v>
      </c>
      <c r="AI291" s="1">
        <v>0.11961399403579062</v>
      </c>
      <c r="AJ291" s="1">
        <v>0.10868455863814597</v>
      </c>
      <c r="AK291" s="1">
        <v>9.5403117231745618E-2</v>
      </c>
      <c r="AL291" s="1">
        <v>0.10164145961938856</v>
      </c>
      <c r="AM291" s="1">
        <v>0.11187532260690329</v>
      </c>
      <c r="AN291" s="1">
        <v>8.5694875541686505E-2</v>
      </c>
      <c r="AO291" s="1">
        <v>6.9495948014708778E-2</v>
      </c>
      <c r="AP291" s="1">
        <v>8.5832027598703592E-2</v>
      </c>
      <c r="AQ291" s="1">
        <v>7.6730401347572072E-2</v>
      </c>
      <c r="AR291" s="1">
        <v>9.3905402357233783E-2</v>
      </c>
      <c r="AS291" s="1">
        <v>6.7296984885951969E-2</v>
      </c>
      <c r="AT291" s="1">
        <v>7.0774843132285298E-2</v>
      </c>
      <c r="AU291" s="1">
        <v>0.1004792744388039</v>
      </c>
      <c r="AV291" s="1">
        <v>7.8048780487804878E-2</v>
      </c>
      <c r="AW291" s="1">
        <v>6.829268292682926E-2</v>
      </c>
      <c r="AX291" s="1">
        <v>7.3170731707317069E-2</v>
      </c>
      <c r="AY291" s="1">
        <v>7.8048780487804878E-2</v>
      </c>
      <c r="AZ291" s="1">
        <v>8.2926829268292687E-2</v>
      </c>
      <c r="BA291" s="1">
        <v>8.7804878048780496E-2</v>
      </c>
      <c r="BB291" s="4"/>
    </row>
    <row r="292" spans="1:56" x14ac:dyDescent="0.25">
      <c r="A292" t="s">
        <v>172</v>
      </c>
      <c r="B292" t="s">
        <v>1</v>
      </c>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v>9.6000000000000002E-2</v>
      </c>
      <c r="AV292" s="1">
        <v>0.14699999999999999</v>
      </c>
      <c r="AW292" s="1">
        <v>0.13</v>
      </c>
      <c r="AX292" s="1">
        <v>0.14000000000000001</v>
      </c>
      <c r="AY292" s="1">
        <v>0.152</v>
      </c>
      <c r="AZ292" s="1">
        <v>0.154</v>
      </c>
      <c r="BA292" s="1">
        <v>0.14599999999999999</v>
      </c>
      <c r="BB292" s="4">
        <v>46174</v>
      </c>
      <c r="BC292" t="s">
        <v>671</v>
      </c>
      <c r="BD292" t="s">
        <v>6</v>
      </c>
    </row>
    <row r="293" spans="1:56" x14ac:dyDescent="0.25">
      <c r="B293" t="s">
        <v>2</v>
      </c>
      <c r="C293" s="1">
        <v>1.9243843715114981E-2</v>
      </c>
      <c r="D293" s="1">
        <v>1.7342230481809242E-2</v>
      </c>
      <c r="E293" s="1">
        <v>1.7081355825958704E-2</v>
      </c>
      <c r="F293" s="1">
        <v>2.586269082125604E-2</v>
      </c>
      <c r="G293" s="1">
        <v>3.5422146587430217E-2</v>
      </c>
      <c r="H293" s="1">
        <v>4.6090289525541915E-2</v>
      </c>
      <c r="I293" s="1">
        <v>4.8258006693440429E-2</v>
      </c>
      <c r="J293" s="1">
        <v>5.1691663893911992E-2</v>
      </c>
      <c r="K293" s="1">
        <v>4.4828832488453305E-2</v>
      </c>
      <c r="L293" s="1">
        <v>5.2191284789644021E-2</v>
      </c>
      <c r="M293" s="1">
        <v>3.5689071315730084E-2</v>
      </c>
      <c r="N293" s="1">
        <v>5.4407406149609913E-2</v>
      </c>
      <c r="O293" s="1">
        <v>4.5859481342640299E-2</v>
      </c>
      <c r="P293" s="1">
        <v>5.082641194339034E-2</v>
      </c>
      <c r="Q293" s="1">
        <v>6.115501872194179E-2</v>
      </c>
      <c r="R293" s="1">
        <v>8.4200755479141243E-2</v>
      </c>
      <c r="S293" s="1">
        <v>7.3999014184505829E-2</v>
      </c>
      <c r="T293" s="1">
        <v>6.5131743018060337E-2</v>
      </c>
      <c r="U293" s="1">
        <v>5.9180648727387049E-2</v>
      </c>
      <c r="V293" s="1">
        <v>8.0538405521725295E-2</v>
      </c>
      <c r="W293" s="1">
        <v>9.4564964789214015E-2</v>
      </c>
      <c r="X293" s="1">
        <v>5.8236962947013117E-2</v>
      </c>
      <c r="Y293" s="1">
        <v>5.1274251410167407E-2</v>
      </c>
      <c r="Z293" s="1">
        <v>5.9877462162816773E-2</v>
      </c>
      <c r="AA293" s="1">
        <v>5.5339531611739434E-2</v>
      </c>
      <c r="AB293" s="1">
        <v>4.515369936504593E-2</v>
      </c>
      <c r="AC293" s="1">
        <v>3.8861499648272547E-2</v>
      </c>
      <c r="AD293" s="1">
        <v>2.7592193645893933E-2</v>
      </c>
      <c r="AE293" s="1">
        <v>1.1905179053413659E-2</v>
      </c>
      <c r="AF293" s="1">
        <v>8.8721260834639E-3</v>
      </c>
      <c r="AG293" s="1">
        <v>1.0137624417720592E-2</v>
      </c>
      <c r="AH293" s="1">
        <v>1.162348757233668E-2</v>
      </c>
      <c r="AI293" s="1">
        <v>1.2783475769083993E-2</v>
      </c>
      <c r="AJ293" s="1">
        <v>2.0157217099694265E-2</v>
      </c>
      <c r="AK293" s="1">
        <v>2.8696456327162338E-2</v>
      </c>
      <c r="AL293" s="1">
        <v>2.9004398115983248E-2</v>
      </c>
      <c r="AM293" s="1">
        <v>3.3615592697047836E-2</v>
      </c>
      <c r="AN293" s="1">
        <v>3.589344398673968E-2</v>
      </c>
      <c r="AO293" s="1">
        <v>3.5543158929302598E-2</v>
      </c>
      <c r="AP293" s="1">
        <v>3.7089115242396206E-2</v>
      </c>
      <c r="AQ293" s="1">
        <v>5.8176543709961365E-2</v>
      </c>
      <c r="AR293" s="1">
        <v>0.18550821613199411</v>
      </c>
      <c r="AS293" s="1">
        <v>6.3574827474183332E-2</v>
      </c>
      <c r="AT293" s="1">
        <v>0.1141989475675714</v>
      </c>
      <c r="AU293" s="1">
        <v>9.2379545002558267E-2</v>
      </c>
      <c r="AV293" s="1">
        <v>0.15227065108069773</v>
      </c>
      <c r="AW293" s="1"/>
      <c r="AX293" s="1"/>
      <c r="AY293" s="1"/>
      <c r="AZ293" s="1"/>
      <c r="BA293" s="1"/>
      <c r="BB293" s="4"/>
    </row>
    <row r="294" spans="1:56" x14ac:dyDescent="0.25">
      <c r="B294" t="s">
        <v>3</v>
      </c>
      <c r="C294" s="1">
        <v>1.9243843715114981E-2</v>
      </c>
      <c r="D294" s="1">
        <v>1.7342230481809242E-2</v>
      </c>
      <c r="E294" s="1">
        <v>1.7081355825958704E-2</v>
      </c>
      <c r="F294" s="1">
        <v>2.586269082125604E-2</v>
      </c>
      <c r="G294" s="1">
        <v>3.5422146587430217E-2</v>
      </c>
      <c r="H294" s="1">
        <v>4.6090289525541915E-2</v>
      </c>
      <c r="I294" s="1">
        <v>4.8258006693440429E-2</v>
      </c>
      <c r="J294" s="1">
        <v>5.1691663893911992E-2</v>
      </c>
      <c r="K294" s="1">
        <v>4.4828832488453305E-2</v>
      </c>
      <c r="L294" s="1">
        <v>5.2191284789644021E-2</v>
      </c>
      <c r="M294" s="1">
        <v>3.5689071315730084E-2</v>
      </c>
      <c r="N294" s="1">
        <v>5.4407406149609913E-2</v>
      </c>
      <c r="O294" s="1">
        <v>4.5859481342640299E-2</v>
      </c>
      <c r="P294" s="1">
        <v>5.082641194339034E-2</v>
      </c>
      <c r="Q294" s="1">
        <v>6.115501872194179E-2</v>
      </c>
      <c r="R294" s="1">
        <v>8.4200755479141243E-2</v>
      </c>
      <c r="S294" s="1">
        <v>7.3999014184505829E-2</v>
      </c>
      <c r="T294" s="1">
        <v>6.5131743018060337E-2</v>
      </c>
      <c r="U294" s="1">
        <v>5.9180648727387049E-2</v>
      </c>
      <c r="V294" s="1">
        <v>8.0538405521725295E-2</v>
      </c>
      <c r="W294" s="1">
        <v>9.4564964789214015E-2</v>
      </c>
      <c r="X294" s="1">
        <v>5.8236962947013117E-2</v>
      </c>
      <c r="Y294" s="1">
        <v>5.1274251410167407E-2</v>
      </c>
      <c r="Z294" s="1">
        <v>5.9877462162816773E-2</v>
      </c>
      <c r="AA294" s="1">
        <v>5.5339531611739434E-2</v>
      </c>
      <c r="AB294" s="1">
        <v>4.515369936504593E-2</v>
      </c>
      <c r="AC294" s="1">
        <v>3.8861499648272547E-2</v>
      </c>
      <c r="AD294" s="1">
        <v>2.7592193645893933E-2</v>
      </c>
      <c r="AE294" s="1">
        <v>1.1905179053413659E-2</v>
      </c>
      <c r="AF294" s="1">
        <v>8.8721260834639E-3</v>
      </c>
      <c r="AG294" s="1">
        <v>1.0137624417720592E-2</v>
      </c>
      <c r="AH294" s="1">
        <v>1.162348757233668E-2</v>
      </c>
      <c r="AI294" s="1">
        <v>1.2783475769083993E-2</v>
      </c>
      <c r="AJ294" s="1">
        <v>2.0157217099694265E-2</v>
      </c>
      <c r="AK294" s="1">
        <v>2.8696456327162338E-2</v>
      </c>
      <c r="AL294" s="1">
        <v>2.9004398115983248E-2</v>
      </c>
      <c r="AM294" s="1">
        <v>3.3615592697047836E-2</v>
      </c>
      <c r="AN294" s="1">
        <v>3.589344398673968E-2</v>
      </c>
      <c r="AO294" s="1">
        <v>3.5543158929302598E-2</v>
      </c>
      <c r="AP294" s="1">
        <v>3.7089115242396206E-2</v>
      </c>
      <c r="AQ294" s="1">
        <v>5.8176543709961365E-2</v>
      </c>
      <c r="AR294" s="1">
        <v>0.18550821613199411</v>
      </c>
      <c r="AS294" s="1">
        <v>6.3574827474183332E-2</v>
      </c>
      <c r="AT294" s="1">
        <v>0.1141989475675714</v>
      </c>
      <c r="AU294" s="1">
        <v>9.2379545002558267E-2</v>
      </c>
      <c r="AV294" s="1">
        <v>0.14699999999999999</v>
      </c>
      <c r="AW294" s="1">
        <v>0.13</v>
      </c>
      <c r="AX294" s="1">
        <v>0.14000000000000001</v>
      </c>
      <c r="AY294" s="1">
        <v>0.152</v>
      </c>
      <c r="AZ294" s="1">
        <v>0.154</v>
      </c>
      <c r="BA294" s="1">
        <v>0.14599999999999999</v>
      </c>
      <c r="BB294" s="4"/>
    </row>
    <row r="295" spans="1:56" x14ac:dyDescent="0.25">
      <c r="A295" t="s">
        <v>173</v>
      </c>
      <c r="B295" t="s">
        <v>1</v>
      </c>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v>0.107</v>
      </c>
      <c r="AV295" s="1">
        <v>9.6000000000000002E-2</v>
      </c>
      <c r="AW295" s="1">
        <v>8.6999999999999994E-2</v>
      </c>
      <c r="AX295" s="1">
        <v>8.4000000000000005E-2</v>
      </c>
      <c r="AY295" s="1">
        <v>7.2000000000000008E-2</v>
      </c>
      <c r="AZ295" s="1">
        <v>6.6000000000000003E-2</v>
      </c>
      <c r="BA295" s="1">
        <v>5.5E-2</v>
      </c>
      <c r="BC295" t="s">
        <v>174</v>
      </c>
      <c r="BD295" t="s">
        <v>6</v>
      </c>
    </row>
    <row r="296" spans="1:56" x14ac:dyDescent="0.25">
      <c r="B296" t="s">
        <v>2</v>
      </c>
      <c r="C296" s="1">
        <v>0.11610939632545932</v>
      </c>
      <c r="D296" s="1">
        <v>0.10990070728291318</v>
      </c>
      <c r="E296" s="1">
        <v>9.0979353369763205E-2</v>
      </c>
      <c r="F296" s="1">
        <v>0.12839136922320551</v>
      </c>
      <c r="G296" s="1">
        <v>0.14324598598598601</v>
      </c>
      <c r="H296" s="1">
        <v>0.19854494234800837</v>
      </c>
      <c r="I296" s="1">
        <v>0.20113643849206347</v>
      </c>
      <c r="J296" s="1">
        <v>0.17459260752688172</v>
      </c>
      <c r="K296" s="1">
        <v>0.17102088969404189</v>
      </c>
      <c r="L296" s="1">
        <v>0.13209520291568166</v>
      </c>
      <c r="M296" s="1">
        <v>8.3061906288156309E-2</v>
      </c>
      <c r="N296" s="1">
        <v>7.5339894255050513E-2</v>
      </c>
      <c r="O296" s="1">
        <v>7.4161500498590036E-2</v>
      </c>
      <c r="P296" s="1">
        <v>5.6522240846855677E-2</v>
      </c>
      <c r="Q296" s="1">
        <v>7.2301709346369272E-2</v>
      </c>
      <c r="R296" s="1">
        <v>5.1588981246245107E-2</v>
      </c>
      <c r="S296" s="1">
        <v>4.4981457836383222E-2</v>
      </c>
      <c r="T296" s="1">
        <v>5.0284281121226418E-2</v>
      </c>
      <c r="U296" s="1">
        <v>4.8478770758874239E-2</v>
      </c>
      <c r="V296" s="1">
        <v>5.2895862164437313E-2</v>
      </c>
      <c r="W296" s="1">
        <v>6.8672119779049023E-2</v>
      </c>
      <c r="X296" s="1">
        <v>6.2059196020672738E-2</v>
      </c>
      <c r="Y296" s="1">
        <v>5.7012101829205741E-2</v>
      </c>
      <c r="Z296" s="1">
        <v>5.6209767285720566E-2</v>
      </c>
      <c r="AA296" s="1">
        <v>5.5025074701132458E-2</v>
      </c>
      <c r="AB296" s="1">
        <v>3.8840647740445433E-2</v>
      </c>
      <c r="AC296" s="1">
        <v>4.9989277766394606E-2</v>
      </c>
      <c r="AD296" s="1">
        <v>3.8849147926969758E-2</v>
      </c>
      <c r="AE296" s="1">
        <v>4.3123888478085792E-2</v>
      </c>
      <c r="AF296" s="1">
        <v>4.8386190388359729E-2</v>
      </c>
      <c r="AG296" s="1">
        <v>6.5345488260149465E-2</v>
      </c>
      <c r="AH296" s="1">
        <v>5.629349646542714E-2</v>
      </c>
      <c r="AI296" s="1">
        <v>6.5937456066101199E-2</v>
      </c>
      <c r="AJ296" s="1">
        <v>6.924219908287918E-2</v>
      </c>
      <c r="AK296" s="1">
        <v>7.9814912049033182E-2</v>
      </c>
      <c r="AL296" s="1">
        <v>9.5238137132519371E-2</v>
      </c>
      <c r="AM296" s="1">
        <v>0.10079623038360347</v>
      </c>
      <c r="AN296" s="1">
        <v>0.10020416880522992</v>
      </c>
      <c r="AO296" s="1">
        <v>0.11542937332258565</v>
      </c>
      <c r="AP296" s="1">
        <v>9.9867227385543142E-2</v>
      </c>
      <c r="AQ296" s="1">
        <v>7.5445536479890385E-2</v>
      </c>
      <c r="AR296" s="1">
        <v>5.0632016350455243E-2</v>
      </c>
      <c r="AS296" s="1">
        <v>0.11227599534265446</v>
      </c>
      <c r="AT296" s="1">
        <v>0.11271778991837599</v>
      </c>
      <c r="AU296" s="1">
        <v>8.4969037796140595E-2</v>
      </c>
      <c r="AV296" s="1">
        <v>7.7607802628513481E-2</v>
      </c>
      <c r="AW296" s="1"/>
      <c r="AX296" s="1"/>
      <c r="AY296" s="1"/>
      <c r="AZ296" s="1"/>
      <c r="BA296" s="1"/>
    </row>
    <row r="297" spans="1:56" x14ac:dyDescent="0.25">
      <c r="B297" t="s">
        <v>3</v>
      </c>
      <c r="C297" s="1">
        <v>0.11610939632545932</v>
      </c>
      <c r="D297" s="1">
        <v>0.10990070728291318</v>
      </c>
      <c r="E297" s="1">
        <v>9.0979353369763205E-2</v>
      </c>
      <c r="F297" s="1">
        <v>0.12839136922320551</v>
      </c>
      <c r="G297" s="1">
        <v>0.14324598598598601</v>
      </c>
      <c r="H297" s="1">
        <v>0.19854494234800837</v>
      </c>
      <c r="I297" s="1">
        <v>0.20113643849206347</v>
      </c>
      <c r="J297" s="1">
        <v>0.17459260752688172</v>
      </c>
      <c r="K297" s="1">
        <v>0.17102088969404189</v>
      </c>
      <c r="L297" s="1">
        <v>0.13209520291568166</v>
      </c>
      <c r="M297" s="1">
        <v>8.3061906288156309E-2</v>
      </c>
      <c r="N297" s="1">
        <v>7.5339894255050513E-2</v>
      </c>
      <c r="O297" s="1">
        <v>7.4161500498590036E-2</v>
      </c>
      <c r="P297" s="1">
        <v>5.6522240846855677E-2</v>
      </c>
      <c r="Q297" s="1">
        <v>7.2301709346369272E-2</v>
      </c>
      <c r="R297" s="1">
        <v>5.1588981246245107E-2</v>
      </c>
      <c r="S297" s="1">
        <v>4.4981457836383222E-2</v>
      </c>
      <c r="T297" s="1">
        <v>5.0284281121226418E-2</v>
      </c>
      <c r="U297" s="1">
        <v>4.8478770758874239E-2</v>
      </c>
      <c r="V297" s="1">
        <v>5.2895862164437313E-2</v>
      </c>
      <c r="W297" s="1">
        <v>6.8672119779049023E-2</v>
      </c>
      <c r="X297" s="1">
        <v>6.2059196020672738E-2</v>
      </c>
      <c r="Y297" s="1">
        <v>5.7012101829205741E-2</v>
      </c>
      <c r="Z297" s="1">
        <v>5.6209767285720566E-2</v>
      </c>
      <c r="AA297" s="1">
        <v>5.5025074701132458E-2</v>
      </c>
      <c r="AB297" s="1">
        <v>3.8840647740445433E-2</v>
      </c>
      <c r="AC297" s="1">
        <v>4.9989277766394606E-2</v>
      </c>
      <c r="AD297" s="1">
        <v>3.8849147926969758E-2</v>
      </c>
      <c r="AE297" s="1">
        <v>4.3123888478085792E-2</v>
      </c>
      <c r="AF297" s="1">
        <v>4.8386190388359729E-2</v>
      </c>
      <c r="AG297" s="1">
        <v>6.5345488260149465E-2</v>
      </c>
      <c r="AH297" s="1">
        <v>5.629349646542714E-2</v>
      </c>
      <c r="AI297" s="1">
        <v>6.5937456066101199E-2</v>
      </c>
      <c r="AJ297" s="1">
        <v>6.924219908287918E-2</v>
      </c>
      <c r="AK297" s="1">
        <v>7.9814912049033182E-2</v>
      </c>
      <c r="AL297" s="1">
        <v>9.5238137132519371E-2</v>
      </c>
      <c r="AM297" s="1">
        <v>0.10079623038360347</v>
      </c>
      <c r="AN297" s="1">
        <v>0.10020416880522992</v>
      </c>
      <c r="AO297" s="1">
        <v>0.11542937332258565</v>
      </c>
      <c r="AP297" s="1">
        <v>9.9867227385543142E-2</v>
      </c>
      <c r="AQ297" s="1">
        <v>7.5445536479890385E-2</v>
      </c>
      <c r="AR297" s="1">
        <v>5.0632016350455243E-2</v>
      </c>
      <c r="AS297" s="1">
        <v>0.11227599534265446</v>
      </c>
      <c r="AT297" s="1">
        <v>0.11271778991837599</v>
      </c>
      <c r="AU297" s="1">
        <v>8.4969037796140595E-2</v>
      </c>
      <c r="AV297" s="1">
        <v>9.6000000000000002E-2</v>
      </c>
      <c r="AW297" s="1">
        <v>8.6999999999999994E-2</v>
      </c>
      <c r="AX297" s="1">
        <v>8.4000000000000005E-2</v>
      </c>
      <c r="AY297" s="1">
        <v>7.2000000000000008E-2</v>
      </c>
      <c r="AZ297" s="1">
        <v>6.6000000000000003E-2</v>
      </c>
      <c r="BA297" s="1">
        <v>5.5E-2</v>
      </c>
    </row>
    <row r="298" spans="1:56" x14ac:dyDescent="0.25">
      <c r="A298" t="s">
        <v>175</v>
      </c>
      <c r="B298" t="s">
        <v>1</v>
      </c>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v>0.09</v>
      </c>
      <c r="AV298" s="1">
        <v>0.109</v>
      </c>
      <c r="AW298" s="1">
        <v>0.115</v>
      </c>
      <c r="AX298" s="1">
        <v>0.10100000000000001</v>
      </c>
      <c r="AY298" s="1">
        <v>0.09</v>
      </c>
      <c r="AZ298" s="1">
        <v>7.2999999999999995E-2</v>
      </c>
      <c r="BA298" s="1">
        <v>7.1999999999999995E-2</v>
      </c>
      <c r="BC298" t="s">
        <v>176</v>
      </c>
      <c r="BD298" t="s">
        <v>6</v>
      </c>
    </row>
    <row r="299" spans="1:56" x14ac:dyDescent="0.25">
      <c r="B299" t="s">
        <v>2</v>
      </c>
      <c r="C299" s="1">
        <v>4.4310351966873704E-2</v>
      </c>
      <c r="D299" s="1">
        <v>4.5824659863945578E-2</v>
      </c>
      <c r="E299" s="1">
        <v>7.1428557319223984E-2</v>
      </c>
      <c r="F299" s="1">
        <v>9.5364522556390968E-2</v>
      </c>
      <c r="G299" s="1">
        <v>0.11034738517179025</v>
      </c>
      <c r="H299" s="1">
        <v>9.630231669535283E-2</v>
      </c>
      <c r="I299" s="1">
        <v>3.2752940170940166E-2</v>
      </c>
      <c r="J299" s="1">
        <v>7.4146065934065933E-2</v>
      </c>
      <c r="K299" s="1">
        <v>6.1555597142857139E-2</v>
      </c>
      <c r="L299" s="1">
        <v>0.14917563924963925</v>
      </c>
      <c r="M299" s="1">
        <v>5.5645357142857156E-2</v>
      </c>
      <c r="N299" s="1">
        <v>4.0941904761904763E-2</v>
      </c>
      <c r="O299" s="1">
        <v>6.3974357142857138E-2</v>
      </c>
      <c r="P299" s="1">
        <v>4.2149817772778403E-2</v>
      </c>
      <c r="Q299" s="1">
        <v>5.4185757575757575E-2</v>
      </c>
      <c r="R299" s="1">
        <v>5.5026021978021991E-2</v>
      </c>
      <c r="S299" s="1">
        <v>6.2028848739495802E-2</v>
      </c>
      <c r="T299" s="1">
        <v>0.10455877112135178</v>
      </c>
      <c r="U299" s="1">
        <v>0.13733896673189827</v>
      </c>
      <c r="V299" s="1">
        <v>0.15134622710622714</v>
      </c>
      <c r="W299" s="1">
        <v>7.1844738292516738E-2</v>
      </c>
      <c r="X299" s="1">
        <v>0.10511358621860151</v>
      </c>
      <c r="Y299" s="1">
        <v>0.13140662859760061</v>
      </c>
      <c r="Z299" s="1">
        <v>0.12919821405383344</v>
      </c>
      <c r="AA299" s="1">
        <v>0.17641615183229065</v>
      </c>
      <c r="AB299" s="1">
        <v>5.2830045120463125E-2</v>
      </c>
      <c r="AC299" s="1">
        <v>0.10465235286877464</v>
      </c>
      <c r="AD299" s="1">
        <v>2.6051544424186657E-2</v>
      </c>
      <c r="AE299" s="1">
        <v>2.508802440571976E-2</v>
      </c>
      <c r="AF299" s="1">
        <v>3.4172970762625224E-2</v>
      </c>
      <c r="AG299" s="1">
        <v>1.9718620457880327E-2</v>
      </c>
      <c r="AH299" s="1">
        <v>1.5807534691051308E-2</v>
      </c>
      <c r="AI299" s="1">
        <v>0.12813970086255208</v>
      </c>
      <c r="AJ299" s="1">
        <v>5.7692629257037865E-2</v>
      </c>
      <c r="AK299" s="1">
        <v>0.15694684995998737</v>
      </c>
      <c r="AL299" s="1">
        <v>3.0802091627761236E-2</v>
      </c>
      <c r="AM299" s="1">
        <v>2.6330231341560362E-2</v>
      </c>
      <c r="AN299" s="1">
        <v>4.0857496817445466E-2</v>
      </c>
      <c r="AO299" s="1">
        <v>4.5199086352409032E-2</v>
      </c>
      <c r="AP299" s="1">
        <v>9.2525000380121514E-2</v>
      </c>
      <c r="AQ299" s="1">
        <v>2.1836351285661849E-2</v>
      </c>
      <c r="AR299" s="1">
        <v>2.4891896334292819E-2</v>
      </c>
      <c r="AS299" s="1">
        <v>5.7491776042531986E-2</v>
      </c>
      <c r="AT299" s="1">
        <v>4.2090067505259683E-2</v>
      </c>
      <c r="AU299" s="1">
        <v>2.4268912481392714E-2</v>
      </c>
      <c r="AV299" s="1">
        <v>0.10290896246288601</v>
      </c>
      <c r="AW299" s="1"/>
      <c r="AX299" s="1"/>
      <c r="AY299" s="1"/>
      <c r="AZ299" s="1"/>
      <c r="BA299" s="1"/>
    </row>
    <row r="300" spans="1:56" x14ac:dyDescent="0.25">
      <c r="B300" t="s">
        <v>3</v>
      </c>
      <c r="C300" s="1">
        <v>4.4310351966873704E-2</v>
      </c>
      <c r="D300" s="1">
        <v>4.5824659863945578E-2</v>
      </c>
      <c r="E300" s="1">
        <v>7.1428557319223984E-2</v>
      </c>
      <c r="F300" s="1">
        <v>9.5364522556390968E-2</v>
      </c>
      <c r="G300" s="1">
        <v>0.11034738517179025</v>
      </c>
      <c r="H300" s="1">
        <v>9.630231669535283E-2</v>
      </c>
      <c r="I300" s="1">
        <v>3.2752940170940166E-2</v>
      </c>
      <c r="J300" s="1">
        <v>7.4146065934065933E-2</v>
      </c>
      <c r="K300" s="1">
        <v>6.1555597142857139E-2</v>
      </c>
      <c r="L300" s="1">
        <v>0.14917563924963925</v>
      </c>
      <c r="M300" s="1">
        <v>5.5645357142857156E-2</v>
      </c>
      <c r="N300" s="1">
        <v>4.0941904761904763E-2</v>
      </c>
      <c r="O300" s="1">
        <v>6.3974357142857138E-2</v>
      </c>
      <c r="P300" s="1">
        <v>4.2149817772778403E-2</v>
      </c>
      <c r="Q300" s="1">
        <v>5.4185757575757575E-2</v>
      </c>
      <c r="R300" s="1">
        <v>5.5026021978021991E-2</v>
      </c>
      <c r="S300" s="1">
        <v>6.2028848739495802E-2</v>
      </c>
      <c r="T300" s="1">
        <v>0.10455877112135178</v>
      </c>
      <c r="U300" s="1">
        <v>0.13733896673189827</v>
      </c>
      <c r="V300" s="1">
        <v>0.15134622710622714</v>
      </c>
      <c r="W300" s="1">
        <v>7.1844738292516738E-2</v>
      </c>
      <c r="X300" s="1">
        <v>0.10511358621860151</v>
      </c>
      <c r="Y300" s="1">
        <v>0.13140662859760061</v>
      </c>
      <c r="Z300" s="1">
        <v>0.12919821405383344</v>
      </c>
      <c r="AA300" s="1">
        <v>0.17641615183229065</v>
      </c>
      <c r="AB300" s="1">
        <v>5.2830045120463125E-2</v>
      </c>
      <c r="AC300" s="1">
        <v>0.10465235286877464</v>
      </c>
      <c r="AD300" s="1">
        <v>2.6051544424186657E-2</v>
      </c>
      <c r="AE300" s="1">
        <v>2.508802440571976E-2</v>
      </c>
      <c r="AF300" s="1">
        <v>3.4172970762625224E-2</v>
      </c>
      <c r="AG300" s="1">
        <v>1.9718620457880327E-2</v>
      </c>
      <c r="AH300" s="1">
        <v>1.5807534691051308E-2</v>
      </c>
      <c r="AI300" s="1">
        <v>0.12813970086255208</v>
      </c>
      <c r="AJ300" s="1">
        <v>5.7692629257037865E-2</v>
      </c>
      <c r="AK300" s="1">
        <v>0.15694684995998737</v>
      </c>
      <c r="AL300" s="1">
        <v>3.0802091627761236E-2</v>
      </c>
      <c r="AM300" s="1">
        <v>2.6330231341560362E-2</v>
      </c>
      <c r="AN300" s="1">
        <v>4.0857496817445466E-2</v>
      </c>
      <c r="AO300" s="1">
        <v>4.5199086352409032E-2</v>
      </c>
      <c r="AP300" s="1">
        <v>9.2525000380121514E-2</v>
      </c>
      <c r="AQ300" s="1">
        <v>2.1836351285661849E-2</v>
      </c>
      <c r="AR300" s="1">
        <v>2.4891896334292819E-2</v>
      </c>
      <c r="AS300" s="1">
        <v>5.7491776042531986E-2</v>
      </c>
      <c r="AT300" s="1">
        <v>4.2090067505259683E-2</v>
      </c>
      <c r="AU300" s="1">
        <v>2.4268912481392714E-2</v>
      </c>
      <c r="AV300" s="1">
        <v>0.109</v>
      </c>
      <c r="AW300" s="1">
        <v>0.115</v>
      </c>
      <c r="AX300" s="1">
        <v>0.10100000000000001</v>
      </c>
      <c r="AY300" s="1">
        <v>0.09</v>
      </c>
      <c r="AZ300" s="1">
        <v>7.2999999999999995E-2</v>
      </c>
      <c r="BA300" s="1">
        <v>7.1999999999999995E-2</v>
      </c>
    </row>
    <row r="301" spans="1:56" x14ac:dyDescent="0.25">
      <c r="A301" t="s">
        <v>177</v>
      </c>
      <c r="B301" t="s">
        <v>1</v>
      </c>
      <c r="D301" s="1"/>
      <c r="L301" s="1"/>
      <c r="R301" s="1"/>
      <c r="Z301" s="1"/>
      <c r="AF301" s="1"/>
      <c r="AN301" s="1"/>
      <c r="AT301" s="1"/>
      <c r="AU301" t="s">
        <v>178</v>
      </c>
      <c r="BA301" s="1"/>
    </row>
    <row r="302" spans="1:56" x14ac:dyDescent="0.25">
      <c r="B302" t="s">
        <v>2</v>
      </c>
      <c r="C302" s="1">
        <v>0.31229799745070919</v>
      </c>
      <c r="D302" s="1">
        <v>0.21042368716169743</v>
      </c>
      <c r="E302" s="1">
        <v>0.13950307776928952</v>
      </c>
      <c r="F302" s="1">
        <v>0.16255525661443612</v>
      </c>
      <c r="G302" s="1">
        <v>0.23788760280948201</v>
      </c>
      <c r="H302" s="1">
        <v>0.26326190294438379</v>
      </c>
      <c r="I302" s="1">
        <v>0.31673662229579569</v>
      </c>
      <c r="J302" s="1">
        <v>0.33387879346258614</v>
      </c>
      <c r="K302" s="1">
        <v>0.33750657922070487</v>
      </c>
      <c r="L302" s="1">
        <v>0.33616216940170773</v>
      </c>
      <c r="M302" s="1">
        <v>0.23350236657081591</v>
      </c>
      <c r="N302" s="1">
        <v>0.23446629644352351</v>
      </c>
      <c r="O302" s="1">
        <v>0.14274008869021718</v>
      </c>
      <c r="P302" s="1">
        <v>8.9947312014626191E-2</v>
      </c>
      <c r="Q302" s="1">
        <v>0.20427681478016302</v>
      </c>
      <c r="R302" s="1">
        <v>0.25835651585689617</v>
      </c>
      <c r="S302" s="1">
        <v>0.2725057790087424</v>
      </c>
      <c r="T302" s="1">
        <v>0.26564963498073496</v>
      </c>
      <c r="U302" s="1">
        <v>0.31511831236111582</v>
      </c>
      <c r="V302" s="1">
        <v>0.23461132745925645</v>
      </c>
      <c r="W302" s="1">
        <v>0.23154125869140219</v>
      </c>
      <c r="X302" s="1">
        <v>0.19918254434519922</v>
      </c>
      <c r="Y302" s="1">
        <v>0.18450968484191546</v>
      </c>
      <c r="Z302" s="1">
        <v>0.15413798716531465</v>
      </c>
      <c r="AA302" s="1">
        <v>0.17064439890066874</v>
      </c>
      <c r="AB302" s="1">
        <v>8.0424633335880083E-2</v>
      </c>
      <c r="AC302" s="1">
        <v>7.7369894051603216E-2</v>
      </c>
      <c r="AD302" s="1">
        <v>3.9777122203034428E-2</v>
      </c>
      <c r="AE302" s="1">
        <v>4.2213949480615111E-2</v>
      </c>
      <c r="AF302" s="1">
        <v>4.9363362605344234E-2</v>
      </c>
      <c r="AG302" s="1">
        <v>5.2149338299958124E-2</v>
      </c>
      <c r="AH302" s="1">
        <v>7.672557319991323E-2</v>
      </c>
      <c r="AI302" s="1">
        <v>7.0590905713073263E-2</v>
      </c>
      <c r="AJ302" s="1">
        <v>7.6359110395621752E-2</v>
      </c>
      <c r="AK302" s="1">
        <v>6.4609732819188234E-2</v>
      </c>
      <c r="AL302" s="1">
        <v>7.9913983295341037E-2</v>
      </c>
      <c r="AM302" s="1">
        <v>7.600923148558518E-2</v>
      </c>
      <c r="AN302" s="1">
        <v>0.11500663744883967</v>
      </c>
      <c r="AO302" s="1">
        <v>0.13210294533810285</v>
      </c>
      <c r="AP302" s="1">
        <v>0.14361807168102328</v>
      </c>
      <c r="AQ302" s="1">
        <v>0.16900260106269549</v>
      </c>
      <c r="AR302" s="1">
        <v>0.25507927251103629</v>
      </c>
      <c r="AS302" s="1">
        <v>0.16472064541538156</v>
      </c>
      <c r="AT302" s="1">
        <v>0.22308957733769808</v>
      </c>
      <c r="AU302" s="1">
        <v>0.32582399418622376</v>
      </c>
      <c r="AV302" s="1">
        <v>0.41482192421624753</v>
      </c>
      <c r="AW302" s="1">
        <v>0.54413084874857787</v>
      </c>
      <c r="BA302" s="1"/>
    </row>
    <row r="303" spans="1:56" x14ac:dyDescent="0.25">
      <c r="B303" t="s">
        <v>3</v>
      </c>
      <c r="C303" s="1">
        <v>0.31229799745070919</v>
      </c>
      <c r="D303" s="1">
        <v>0.21042368716169743</v>
      </c>
      <c r="E303" s="1">
        <v>0.13950307776928952</v>
      </c>
      <c r="F303" s="1">
        <v>0.16255525661443612</v>
      </c>
      <c r="G303" s="1">
        <v>0.23788760280948201</v>
      </c>
      <c r="H303" s="1">
        <v>0.26326190294438379</v>
      </c>
      <c r="I303" s="1">
        <v>0.31673662229579569</v>
      </c>
      <c r="J303" s="1">
        <v>0.33387879346258614</v>
      </c>
      <c r="K303" s="1">
        <v>0.33750657922070487</v>
      </c>
      <c r="L303" s="1">
        <v>0.33616216940170773</v>
      </c>
      <c r="M303" s="1">
        <v>0.23350236657081591</v>
      </c>
      <c r="N303" s="1">
        <v>0.23446629644352351</v>
      </c>
      <c r="O303" s="1">
        <v>0.14274008869021718</v>
      </c>
      <c r="P303" s="1">
        <v>8.9947312014626191E-2</v>
      </c>
      <c r="Q303" s="1">
        <v>0.20427681478016302</v>
      </c>
      <c r="R303" s="1">
        <v>0.25835651585689617</v>
      </c>
      <c r="S303" s="1">
        <v>0.2725057790087424</v>
      </c>
      <c r="T303" s="1">
        <v>0.26564963498073496</v>
      </c>
      <c r="U303" s="1">
        <v>0.31511831236111582</v>
      </c>
      <c r="V303" s="1">
        <v>0.23461132745925645</v>
      </c>
      <c r="W303" s="1">
        <v>0.23154125869140219</v>
      </c>
      <c r="X303" s="1">
        <v>0.19918254434519922</v>
      </c>
      <c r="Y303" s="1">
        <v>0.18450968484191546</v>
      </c>
      <c r="Z303" s="1">
        <v>0.15413798716531465</v>
      </c>
      <c r="AA303" s="1">
        <v>0.17064439890066874</v>
      </c>
      <c r="AB303" s="1">
        <v>8.0424633335880083E-2</v>
      </c>
      <c r="AC303" s="1">
        <v>7.7369894051603216E-2</v>
      </c>
      <c r="AD303" s="1">
        <v>3.9777122203034428E-2</v>
      </c>
      <c r="AE303" s="1">
        <v>4.2213949480615111E-2</v>
      </c>
      <c r="AF303" s="1">
        <v>4.9363362605344234E-2</v>
      </c>
      <c r="AG303" s="1">
        <v>5.2149338299958124E-2</v>
      </c>
      <c r="AH303" s="1">
        <v>7.672557319991323E-2</v>
      </c>
      <c r="AI303" s="1">
        <v>7.0590905713073263E-2</v>
      </c>
      <c r="AJ303" s="1">
        <v>7.6359110395621752E-2</v>
      </c>
      <c r="AK303" s="1">
        <v>6.4609732819188234E-2</v>
      </c>
      <c r="AL303" s="1">
        <v>7.9913983295341037E-2</v>
      </c>
      <c r="AM303" s="1">
        <v>7.600923148558518E-2</v>
      </c>
      <c r="AN303" s="1">
        <v>0.11500663744883967</v>
      </c>
      <c r="AO303" s="1">
        <v>0.13210294533810285</v>
      </c>
      <c r="AP303" s="1">
        <v>0.14361807168102328</v>
      </c>
      <c r="AQ303" s="1">
        <v>0.16900260106269549</v>
      </c>
      <c r="AR303" s="1">
        <v>0.25507927251103629</v>
      </c>
      <c r="AS303" s="1">
        <v>0.16472064541538156</v>
      </c>
      <c r="AT303" s="1">
        <v>0.22308957733769808</v>
      </c>
      <c r="AU303" s="1">
        <v>0.32582399418622376</v>
      </c>
      <c r="AV303" s="1">
        <v>0.41482192421624753</v>
      </c>
      <c r="AW303" s="1">
        <v>0.54413084874857787</v>
      </c>
      <c r="AX303" s="1"/>
      <c r="AY303" s="1"/>
      <c r="AZ303" s="1"/>
      <c r="BA303" s="1"/>
    </row>
    <row r="304" spans="1:56" x14ac:dyDescent="0.25">
      <c r="A304" t="s">
        <v>179</v>
      </c>
      <c r="B304" t="s">
        <v>1</v>
      </c>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f>'3. MAC DSF calcs'!D210</f>
        <v>9.4292803970223327E-2</v>
      </c>
      <c r="AV304" s="1">
        <f>'3. MAC DSF calcs'!E210</f>
        <v>7.8239608801956004E-2</v>
      </c>
      <c r="AW304" s="1">
        <f>'3. MAC DSF calcs'!F210</f>
        <v>0.11083743842364531</v>
      </c>
      <c r="AX304" s="1">
        <f>'3. MAC DSF calcs'!G210</f>
        <v>0.15724815724815724</v>
      </c>
      <c r="AY304" s="1">
        <f>'3. MAC DSF calcs'!H210</f>
        <v>9.852216748768472E-2</v>
      </c>
      <c r="AZ304" s="1">
        <f>'3. MAC DSF calcs'!I210</f>
        <v>0.13300492610837439</v>
      </c>
      <c r="BA304" s="1">
        <f>'3. MAC DSF calcs'!J210</f>
        <v>7.8817733990147784E-2</v>
      </c>
      <c r="BB304" s="4">
        <v>46174</v>
      </c>
      <c r="BC304" t="s">
        <v>670</v>
      </c>
      <c r="BD304" t="s">
        <v>6</v>
      </c>
    </row>
    <row r="305" spans="1:56" x14ac:dyDescent="0.25">
      <c r="B305" t="s">
        <v>2</v>
      </c>
      <c r="C305" s="1"/>
      <c r="D305" s="1"/>
      <c r="E305" s="1"/>
      <c r="F305" s="1"/>
      <c r="G305" s="1"/>
      <c r="H305" s="1"/>
      <c r="I305" s="1"/>
      <c r="J305" s="1"/>
      <c r="K305" s="1"/>
      <c r="L305" s="1"/>
      <c r="M305" s="1"/>
      <c r="N305" s="1"/>
      <c r="O305" s="1"/>
      <c r="P305" s="1"/>
      <c r="Q305" s="1"/>
      <c r="R305" s="1"/>
      <c r="S305" s="1"/>
      <c r="T305" s="1"/>
      <c r="U305" s="1"/>
      <c r="V305" s="1"/>
      <c r="W305" s="1"/>
      <c r="X305" s="1">
        <v>1.3202250448293986E-2</v>
      </c>
      <c r="Y305" s="1">
        <v>1.6365328518856838E-2</v>
      </c>
      <c r="Z305" s="1">
        <v>2.1743744991007719E-2</v>
      </c>
      <c r="AA305" s="1">
        <v>4.7353029597454521E-2</v>
      </c>
      <c r="AB305" s="1">
        <v>4.6843119791584918E-2</v>
      </c>
      <c r="AC305" s="1">
        <v>5.8570805259959204E-2</v>
      </c>
      <c r="AD305" s="1">
        <v>3.3527334017177932E-2</v>
      </c>
      <c r="AE305" s="1">
        <v>2.5115685465609307E-2</v>
      </c>
      <c r="AF305" s="1">
        <v>2.8943570851151328E-2</v>
      </c>
      <c r="AG305" s="1">
        <v>4.2657951551563038E-2</v>
      </c>
      <c r="AH305" s="1">
        <v>4.4587117945965551E-2</v>
      </c>
      <c r="AI305" s="1">
        <v>8.0298893810701724E-2</v>
      </c>
      <c r="AJ305" s="1">
        <v>0.14606751381305386</v>
      </c>
      <c r="AK305" s="1">
        <v>0.12589611093401062</v>
      </c>
      <c r="AL305" s="1">
        <v>0.10172805763340055</v>
      </c>
      <c r="AM305" s="1">
        <v>9.8736912429744958E-2</v>
      </c>
      <c r="AN305" s="1">
        <v>0.15135424439370226</v>
      </c>
      <c r="AO305" s="1">
        <v>0.14505352294527937</v>
      </c>
      <c r="AP305" s="1">
        <v>0.15087960628489078</v>
      </c>
      <c r="AQ305" s="1">
        <v>0.12341327695538741</v>
      </c>
      <c r="AR305" s="1">
        <v>8.8305878531879656E-2</v>
      </c>
      <c r="AS305" s="1">
        <v>6.9930545707755143E-2</v>
      </c>
      <c r="AT305" s="1">
        <v>7.7975783979478283E-2</v>
      </c>
      <c r="AU305" s="1">
        <v>0.12017952767206566</v>
      </c>
      <c r="AV305" s="1">
        <v>5.2206128686740509E-2</v>
      </c>
      <c r="AW305" s="1"/>
      <c r="AX305" s="1"/>
      <c r="AY305" s="1"/>
      <c r="AZ305" s="1"/>
      <c r="BA305" s="1"/>
    </row>
    <row r="306" spans="1:56" x14ac:dyDescent="0.25">
      <c r="B306" t="s">
        <v>3</v>
      </c>
      <c r="C306" s="1"/>
      <c r="D306" s="1"/>
      <c r="E306" s="1"/>
      <c r="F306" s="1"/>
      <c r="G306" s="1"/>
      <c r="H306" s="1"/>
      <c r="I306" s="1"/>
      <c r="J306" s="1"/>
      <c r="K306" s="1"/>
      <c r="L306" s="1"/>
      <c r="M306" s="1"/>
      <c r="N306" s="1"/>
      <c r="O306" s="1"/>
      <c r="P306" s="1"/>
      <c r="Q306" s="1"/>
      <c r="R306" s="1"/>
      <c r="S306" s="1"/>
      <c r="T306" s="1"/>
      <c r="U306" s="1"/>
      <c r="V306" s="1"/>
      <c r="W306" s="1"/>
      <c r="X306" s="1">
        <v>1.3202250448293986E-2</v>
      </c>
      <c r="Y306" s="1">
        <v>1.6365328518856838E-2</v>
      </c>
      <c r="Z306" s="1">
        <v>2.1743744991007719E-2</v>
      </c>
      <c r="AA306" s="1">
        <v>4.7353029597454521E-2</v>
      </c>
      <c r="AB306" s="1">
        <v>4.6843119791584918E-2</v>
      </c>
      <c r="AC306" s="1">
        <v>5.8570805259959204E-2</v>
      </c>
      <c r="AD306" s="1">
        <v>3.3527334017177932E-2</v>
      </c>
      <c r="AE306" s="1">
        <v>2.5115685465609307E-2</v>
      </c>
      <c r="AF306" s="1">
        <v>2.8943570851151328E-2</v>
      </c>
      <c r="AG306" s="1">
        <v>4.2657951551563038E-2</v>
      </c>
      <c r="AH306" s="1">
        <v>4.4587117945965551E-2</v>
      </c>
      <c r="AI306" s="1">
        <v>8.0298893810701724E-2</v>
      </c>
      <c r="AJ306" s="1">
        <v>0.14606751381305386</v>
      </c>
      <c r="AK306" s="1">
        <v>0.12589611093401062</v>
      </c>
      <c r="AL306" s="1">
        <v>0.10172805763340055</v>
      </c>
      <c r="AM306" s="1">
        <v>9.8736912429744958E-2</v>
      </c>
      <c r="AN306" s="1">
        <v>0.15135424439370226</v>
      </c>
      <c r="AO306" s="1">
        <v>0.14505352294527937</v>
      </c>
      <c r="AP306" s="1">
        <v>0.15087960628489078</v>
      </c>
      <c r="AQ306" s="1">
        <v>0.12341327695538741</v>
      </c>
      <c r="AR306" s="1">
        <v>8.8305878531879656E-2</v>
      </c>
      <c r="AS306" s="1">
        <v>6.9930545707755143E-2</v>
      </c>
      <c r="AT306" s="1">
        <v>7.7975783979478283E-2</v>
      </c>
      <c r="AU306" s="1">
        <v>0.12017952767206566</v>
      </c>
      <c r="AV306" s="1">
        <v>7.8239608801956004E-2</v>
      </c>
      <c r="AW306" s="1">
        <v>0.11083743842364531</v>
      </c>
      <c r="AX306" s="1">
        <v>0.15724815724815724</v>
      </c>
      <c r="AY306" s="1">
        <v>9.852216748768472E-2</v>
      </c>
      <c r="AZ306" s="1">
        <v>0.13300492610837439</v>
      </c>
      <c r="BA306" s="1">
        <v>7.8817733990147784E-2</v>
      </c>
    </row>
    <row r="307" spans="1:56" x14ac:dyDescent="0.25">
      <c r="A307" t="s">
        <v>180</v>
      </c>
      <c r="B307" t="s">
        <v>1</v>
      </c>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v>0.112</v>
      </c>
      <c r="AN307" s="1">
        <v>8.6999999999999994E-2</v>
      </c>
      <c r="AO307" s="1">
        <v>7.0999999999999994E-2</v>
      </c>
      <c r="AP307" s="1">
        <v>7.5999999999999998E-2</v>
      </c>
      <c r="AQ307" s="1">
        <v>0.14699999999999999</v>
      </c>
      <c r="AR307" s="1">
        <v>0.14099999999999999</v>
      </c>
      <c r="AS307" s="1">
        <v>0.14299999999999999</v>
      </c>
      <c r="AT307" s="1">
        <v>0.14799999999999999</v>
      </c>
      <c r="AU307" s="1">
        <f>'3. MAC DSF calcs'!D214</f>
        <v>0.1411042944785276</v>
      </c>
      <c r="AV307" s="1">
        <f>'3. MAC DSF calcs'!E214</f>
        <v>0.11490683229813664</v>
      </c>
      <c r="AW307" s="1">
        <f>'3. MAC DSF calcs'!F214</f>
        <v>0.12195121951219513</v>
      </c>
      <c r="AX307" s="1">
        <f>'3. MAC DSF calcs'!G214</f>
        <v>0.108359133126935</v>
      </c>
      <c r="AY307" s="1">
        <f>'3. MAC DSF calcs'!H214</f>
        <v>9.815950920245399E-2</v>
      </c>
      <c r="AZ307" s="1">
        <f>'3. MAC DSF calcs'!I214</f>
        <v>9.7859327217125383E-2</v>
      </c>
      <c r="BA307" s="1">
        <f>'3. MAC DSF calcs'!J214</f>
        <v>9.4512195121951234E-2</v>
      </c>
      <c r="BB307" s="4">
        <v>46174</v>
      </c>
      <c r="BC307" t="s">
        <v>679</v>
      </c>
      <c r="BD307" t="s">
        <v>6</v>
      </c>
    </row>
    <row r="308" spans="1:56" x14ac:dyDescent="0.25">
      <c r="B308" t="s">
        <v>2</v>
      </c>
      <c r="C308" s="1" t="s">
        <v>114</v>
      </c>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row>
    <row r="309" spans="1:56" x14ac:dyDescent="0.25">
      <c r="B309" t="s">
        <v>3</v>
      </c>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v>0.112</v>
      </c>
      <c r="AN309" s="1">
        <v>8.6999999999999994E-2</v>
      </c>
      <c r="AO309" s="1">
        <v>7.0999999999999994E-2</v>
      </c>
      <c r="AP309" s="1">
        <v>7.5999999999999998E-2</v>
      </c>
      <c r="AQ309" s="1">
        <v>0.14699999999999999</v>
      </c>
      <c r="AR309" s="1">
        <v>0.14099999999999999</v>
      </c>
      <c r="AS309" s="1">
        <v>0.14299999999999999</v>
      </c>
      <c r="AT309" s="1">
        <v>0.14799999999999999</v>
      </c>
      <c r="AU309" s="1">
        <v>0.1411042944785276</v>
      </c>
      <c r="AV309" s="1">
        <v>0.11490683229813664</v>
      </c>
      <c r="AW309" s="1">
        <v>0.12195121951219513</v>
      </c>
      <c r="AX309" s="1">
        <v>0.108359133126935</v>
      </c>
      <c r="AY309" s="1">
        <v>9.815950920245399E-2</v>
      </c>
      <c r="AZ309" s="1">
        <v>9.7859327217125383E-2</v>
      </c>
      <c r="BA309" s="1">
        <v>9.4512195121951234E-2</v>
      </c>
    </row>
    <row r="310" spans="1:56" x14ac:dyDescent="0.25">
      <c r="A310" t="s">
        <v>181</v>
      </c>
      <c r="B310" t="s">
        <v>1</v>
      </c>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v>0.22</v>
      </c>
      <c r="AV310" s="1">
        <v>0.20399999999999999</v>
      </c>
      <c r="AW310" s="1">
        <v>0.16800000000000001</v>
      </c>
      <c r="AX310" s="1">
        <v>0.151</v>
      </c>
      <c r="AY310" s="1">
        <v>0.14399999999999999</v>
      </c>
      <c r="AZ310" s="1">
        <v>0.13600000000000001</v>
      </c>
      <c r="BA310" s="1">
        <v>0.12</v>
      </c>
      <c r="BB310" s="4">
        <v>46054</v>
      </c>
      <c r="BC310" t="s">
        <v>182</v>
      </c>
      <c r="BD310" t="s">
        <v>6</v>
      </c>
    </row>
    <row r="311" spans="1:56" x14ac:dyDescent="0.25">
      <c r="B311" t="s">
        <v>2</v>
      </c>
      <c r="C311" s="1">
        <v>0.3111350767273921</v>
      </c>
      <c r="D311" s="1">
        <v>0.29070034217476176</v>
      </c>
      <c r="E311" s="1">
        <v>0.13966952239923752</v>
      </c>
      <c r="F311" s="1">
        <v>0.13207857528776137</v>
      </c>
      <c r="G311" s="1">
        <v>0.14970769215148749</v>
      </c>
      <c r="H311" s="1">
        <v>9.471489739918873E-2</v>
      </c>
      <c r="I311" s="1">
        <v>0.32180027724665394</v>
      </c>
      <c r="J311" s="1">
        <v>0.10009515999268603</v>
      </c>
      <c r="K311" s="1">
        <v>6.8787308493232183E-2</v>
      </c>
      <c r="L311" s="1">
        <v>3.0182179315927947E-2</v>
      </c>
      <c r="M311" s="1">
        <v>0.15670327737280024</v>
      </c>
      <c r="N311" s="1">
        <v>9.4330810645082183E-2</v>
      </c>
      <c r="O311" s="1">
        <v>0.24381389662447259</v>
      </c>
      <c r="P311" s="1">
        <v>0.19475174878686077</v>
      </c>
      <c r="Q311" s="1">
        <f>Q312</f>
        <v>0.30329966399197067</v>
      </c>
      <c r="R311" s="1">
        <v>0.4471223894921576</v>
      </c>
      <c r="S311" s="1">
        <v>0.3275106210643916</v>
      </c>
      <c r="T311" s="1">
        <v>8.4872865023077809E-2</v>
      </c>
      <c r="U311" s="1">
        <v>0.17966093541044245</v>
      </c>
      <c r="V311" s="1">
        <v>0.21470221364773134</v>
      </c>
      <c r="W311" s="1">
        <v>0.37852995836079784</v>
      </c>
      <c r="X311" s="1">
        <v>0.63317800751490105</v>
      </c>
      <c r="Y311" s="1">
        <v>7.9964010102870367E-2</v>
      </c>
      <c r="Z311" s="1">
        <v>9.2183852949636574E-2</v>
      </c>
      <c r="AA311" s="1">
        <v>9.3823605159911838E-2</v>
      </c>
      <c r="AB311" s="1">
        <v>6.7628659334745655E-2</v>
      </c>
      <c r="AC311" s="1">
        <v>8.6807759266139747E-2</v>
      </c>
      <c r="AD311" s="1">
        <v>1.4760742051704851E-2</v>
      </c>
      <c r="AE311" s="1">
        <v>1.8006578794259494E-2</v>
      </c>
      <c r="AF311" s="1">
        <v>2.0844516804373461E-2</v>
      </c>
      <c r="AG311" s="1">
        <v>2.9155289690463961E-2</v>
      </c>
      <c r="AH311" s="1">
        <v>3.6780423420504374E-2</v>
      </c>
      <c r="AI311" s="1">
        <v>3.5627634086001975E-2</v>
      </c>
      <c r="AJ311" s="1">
        <v>3.7028479944936299E-2</v>
      </c>
      <c r="AK311" s="1">
        <v>4.9580339841112736E-2</v>
      </c>
      <c r="AL311" s="1">
        <v>7.4735001742919388E-2</v>
      </c>
      <c r="AM311" s="1">
        <v>6.2799748743797248E-2</v>
      </c>
      <c r="AN311" s="1">
        <v>0.10025154989433854</v>
      </c>
      <c r="AO311" s="1">
        <v>8.3566837942694039E-2</v>
      </c>
      <c r="AP311" s="1">
        <v>9.2433108411719908E-2</v>
      </c>
      <c r="AQ311" s="1">
        <v>0.11815224887935846</v>
      </c>
      <c r="AR311" s="1">
        <v>0.117844524839353</v>
      </c>
      <c r="AS311" s="1">
        <v>0.14760741253880819</v>
      </c>
      <c r="AT311" s="1">
        <v>0.21776106791467517</v>
      </c>
      <c r="AU311" s="1">
        <v>0.16604830707944976</v>
      </c>
      <c r="AV311" s="1">
        <v>0.15962749214850483</v>
      </c>
      <c r="AW311" s="1"/>
      <c r="AX311" s="1"/>
      <c r="AY311" s="1"/>
      <c r="AZ311" s="1"/>
      <c r="BA311" s="1"/>
    </row>
    <row r="312" spans="1:56" x14ac:dyDescent="0.25">
      <c r="B312" t="s">
        <v>3</v>
      </c>
      <c r="C312" s="1">
        <v>0.3111350767273921</v>
      </c>
      <c r="D312" s="1">
        <v>0.29070034217476176</v>
      </c>
      <c r="E312" s="1">
        <v>0.13966952239923752</v>
      </c>
      <c r="F312" s="1">
        <v>0.13207857528776137</v>
      </c>
      <c r="G312" s="1">
        <v>0.14970769215148749</v>
      </c>
      <c r="H312" s="1">
        <v>9.471489739918873E-2</v>
      </c>
      <c r="I312" s="1">
        <v>0.32180027724665394</v>
      </c>
      <c r="J312" s="1">
        <v>0.10009515999268603</v>
      </c>
      <c r="K312" s="1">
        <v>6.8787308493232183E-2</v>
      </c>
      <c r="L312" s="1">
        <v>3.0182179315927947E-2</v>
      </c>
      <c r="M312" s="1">
        <v>0.15670327737280024</v>
      </c>
      <c r="N312" s="1">
        <v>9.4330810645082183E-2</v>
      </c>
      <c r="O312" s="1">
        <v>0.24381389662447259</v>
      </c>
      <c r="P312" s="1">
        <v>0.19475174878686077</v>
      </c>
      <c r="Q312" s="1">
        <f>AVERAGE(O312,P312,R312,S312)</f>
        <v>0.30329966399197067</v>
      </c>
      <c r="R312" s="1">
        <v>0.4471223894921576</v>
      </c>
      <c r="S312" s="1">
        <v>0.3275106210643916</v>
      </c>
      <c r="T312" s="1">
        <v>8.4872865023077809E-2</v>
      </c>
      <c r="U312" s="1">
        <v>0.17966093541044245</v>
      </c>
      <c r="V312" s="1">
        <v>0.21470221364773134</v>
      </c>
      <c r="W312" s="1">
        <v>0.37852995836079784</v>
      </c>
      <c r="X312" s="1">
        <v>0.63317800751490105</v>
      </c>
      <c r="Y312" s="1">
        <v>7.9964010102870367E-2</v>
      </c>
      <c r="Z312" s="1">
        <v>9.2183852949636574E-2</v>
      </c>
      <c r="AA312" s="1">
        <v>9.3823605159911838E-2</v>
      </c>
      <c r="AB312" s="1">
        <v>6.7628659334745655E-2</v>
      </c>
      <c r="AC312" s="1">
        <v>8.6807759266139747E-2</v>
      </c>
      <c r="AD312" s="1">
        <v>1.4760742051704851E-2</v>
      </c>
      <c r="AE312" s="1">
        <v>1.8006578794259494E-2</v>
      </c>
      <c r="AF312" s="1">
        <v>2.0844516804373461E-2</v>
      </c>
      <c r="AG312" s="1">
        <v>2.9155289690463961E-2</v>
      </c>
      <c r="AH312" s="1">
        <v>3.6780423420504374E-2</v>
      </c>
      <c r="AI312" s="1">
        <v>3.5627634086001975E-2</v>
      </c>
      <c r="AJ312" s="1">
        <v>3.7028479944936299E-2</v>
      </c>
      <c r="AK312" s="1">
        <v>4.9580339841112736E-2</v>
      </c>
      <c r="AL312" s="1">
        <v>7.4735001742919388E-2</v>
      </c>
      <c r="AM312" s="1">
        <v>6.2799748743797248E-2</v>
      </c>
      <c r="AN312" s="1">
        <v>0.10025154989433854</v>
      </c>
      <c r="AO312" s="1">
        <v>8.3566837942694039E-2</v>
      </c>
      <c r="AP312" s="1">
        <v>9.2433108411719908E-2</v>
      </c>
      <c r="AQ312" s="1">
        <v>0.11815224887935846</v>
      </c>
      <c r="AR312" s="1">
        <v>0.117844524839353</v>
      </c>
      <c r="AS312" s="1">
        <v>0.14760741253880819</v>
      </c>
      <c r="AT312" s="1">
        <v>0.21776106791467517</v>
      </c>
      <c r="AU312" s="1">
        <v>0.16604830707944976</v>
      </c>
      <c r="AV312" s="1">
        <v>0.20399999999999999</v>
      </c>
      <c r="AW312" s="1">
        <v>0.16800000000000001</v>
      </c>
      <c r="AX312" s="1">
        <v>0.151</v>
      </c>
      <c r="AY312" s="1">
        <v>0.14399999999999999</v>
      </c>
      <c r="AZ312" s="1">
        <v>0.13600000000000001</v>
      </c>
      <c r="BA312" s="1">
        <v>0.12</v>
      </c>
      <c r="BD312" t="s">
        <v>59</v>
      </c>
    </row>
    <row r="313" spans="1:56" x14ac:dyDescent="0.25">
      <c r="A313" t="s">
        <v>183</v>
      </c>
      <c r="B313" t="s">
        <v>1</v>
      </c>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v>0.02</v>
      </c>
      <c r="AV313" s="1">
        <v>2.3E-2</v>
      </c>
      <c r="AW313" s="1">
        <v>2.3E-2</v>
      </c>
      <c r="AX313" s="1">
        <v>2.3E-2</v>
      </c>
      <c r="AY313" s="1">
        <v>2.3E-2</v>
      </c>
      <c r="AZ313" s="1">
        <v>2.4E-2</v>
      </c>
      <c r="BA313" s="1">
        <v>2.3E-2</v>
      </c>
      <c r="BB313" s="4">
        <v>46204</v>
      </c>
      <c r="BC313" t="s">
        <v>718</v>
      </c>
      <c r="BD313" t="s">
        <v>6</v>
      </c>
    </row>
    <row r="314" spans="1:56" x14ac:dyDescent="0.25">
      <c r="B314" t="s">
        <v>2</v>
      </c>
      <c r="C314" s="1">
        <v>1.0175295261502565E-3</v>
      </c>
      <c r="D314" s="1">
        <v>2.3633874611328756E-3</v>
      </c>
      <c r="E314" s="1">
        <v>3.7446152411195425E-3</v>
      </c>
      <c r="F314" s="1">
        <v>9.8482132513364185E-3</v>
      </c>
      <c r="G314" s="1">
        <v>5.7817787849346505E-2</v>
      </c>
      <c r="H314" s="1">
        <v>9.0997392668203156E-2</v>
      </c>
      <c r="I314" s="1">
        <v>0.1305627477011026</v>
      </c>
      <c r="J314" s="1">
        <v>0.23178828326220793</v>
      </c>
      <c r="K314" s="1">
        <v>0.15661856700660678</v>
      </c>
      <c r="L314" s="1">
        <v>0.19295841489813045</v>
      </c>
      <c r="M314" s="1">
        <v>0.16841160162664609</v>
      </c>
      <c r="N314" s="1">
        <v>0.13297136222257436</v>
      </c>
      <c r="O314" s="1">
        <v>6.3664348191256742E-2</v>
      </c>
      <c r="P314" s="1">
        <v>9.0752415500872291E-2</v>
      </c>
      <c r="Q314" s="1">
        <v>5.8410938816351295E-2</v>
      </c>
      <c r="R314" s="1">
        <v>2.0726622680527194E-2</v>
      </c>
      <c r="S314" s="1">
        <v>3.2528037651943967E-2</v>
      </c>
      <c r="T314" s="1">
        <v>9.3748203831124765E-3</v>
      </c>
      <c r="U314" s="1">
        <v>6.8875817821149377E-2</v>
      </c>
      <c r="V314" s="1">
        <v>6.4346095049642851E-2</v>
      </c>
      <c r="W314" s="1">
        <v>5.4560167412368681E-2</v>
      </c>
      <c r="X314" s="1">
        <v>2.7383112134386496E-2</v>
      </c>
      <c r="Y314" s="1">
        <v>3.4759301020218757E-2</v>
      </c>
      <c r="Z314" s="1">
        <v>5.9430307964021822E-2</v>
      </c>
      <c r="AA314" s="1">
        <v>3.8210761294402346E-2</v>
      </c>
      <c r="AB314" s="1">
        <v>5.1397713002668988E-2</v>
      </c>
      <c r="AC314" s="1">
        <v>2.3226870369293016E-2</v>
      </c>
      <c r="AD314" s="1">
        <v>4.7591160554460027E-2</v>
      </c>
      <c r="AE314" s="1">
        <v>7.4793107476282636E-2</v>
      </c>
      <c r="AF314" s="1">
        <v>4.1758243263565253E-2</v>
      </c>
      <c r="AG314" s="1">
        <v>4.0898495514680722E-2</v>
      </c>
      <c r="AH314" s="1">
        <v>2.3708387950213454E-2</v>
      </c>
      <c r="AI314" s="1">
        <v>2.0022209363921191E-2</v>
      </c>
      <c r="AJ314" s="1">
        <v>1.3360494101054872E-2</v>
      </c>
      <c r="AK314" s="1">
        <v>1.675057477553649E-2</v>
      </c>
      <c r="AL314" s="1">
        <v>1.6945893931415296E-2</v>
      </c>
      <c r="AM314" s="1">
        <v>2.308919527004533E-2</v>
      </c>
      <c r="AN314" s="1">
        <v>1.8001838525024561E-2</v>
      </c>
      <c r="AO314" s="1">
        <v>1.6060098453103952E-2</v>
      </c>
      <c r="AP314" s="1">
        <v>1.5222524762155755E-2</v>
      </c>
      <c r="AQ314" s="1">
        <v>1.1278015929160301E-2</v>
      </c>
      <c r="AR314" s="1">
        <v>1.2848003636941177E-2</v>
      </c>
      <c r="AS314" s="1">
        <v>1.1908519416859113E-2</v>
      </c>
      <c r="AT314" s="1">
        <v>2.218921486291852E-2</v>
      </c>
      <c r="AU314" s="1">
        <v>3.1588441236117412E-2</v>
      </c>
      <c r="AV314" s="1">
        <v>2.6818657449780011E-2</v>
      </c>
      <c r="AW314" s="1"/>
      <c r="AX314" s="1"/>
      <c r="AY314" s="1"/>
      <c r="AZ314" s="1"/>
      <c r="BA314" s="1"/>
    </row>
    <row r="315" spans="1:56" x14ac:dyDescent="0.25">
      <c r="B315" t="s">
        <v>3</v>
      </c>
      <c r="C315" s="1">
        <v>1.0175295261502565E-3</v>
      </c>
      <c r="D315" s="1">
        <v>2.3633874611328756E-3</v>
      </c>
      <c r="E315" s="1">
        <v>3.7446152411195425E-3</v>
      </c>
      <c r="F315" s="1">
        <v>9.8482132513364185E-3</v>
      </c>
      <c r="G315" s="1">
        <v>5.7817787849346505E-2</v>
      </c>
      <c r="H315" s="1">
        <v>9.0997392668203156E-2</v>
      </c>
      <c r="I315" s="1">
        <v>0.1305627477011026</v>
      </c>
      <c r="J315" s="1">
        <v>0.23178828326220793</v>
      </c>
      <c r="K315" s="1">
        <v>0.15661856700660678</v>
      </c>
      <c r="L315" s="1">
        <v>0.19295841489813045</v>
      </c>
      <c r="M315" s="1">
        <v>0.16841160162664609</v>
      </c>
      <c r="N315" s="1">
        <v>0.13297136222257436</v>
      </c>
      <c r="O315" s="1">
        <v>6.3664348191256742E-2</v>
      </c>
      <c r="P315" s="1">
        <v>9.0752415500872291E-2</v>
      </c>
      <c r="Q315" s="1">
        <v>5.8410938816351295E-2</v>
      </c>
      <c r="R315" s="1">
        <v>2.0726622680527194E-2</v>
      </c>
      <c r="S315" s="1">
        <v>3.2528037651943967E-2</v>
      </c>
      <c r="T315" s="1">
        <v>9.3748203831124765E-3</v>
      </c>
      <c r="U315" s="1">
        <v>6.8875817821149377E-2</v>
      </c>
      <c r="V315" s="1">
        <v>6.4346095049642851E-2</v>
      </c>
      <c r="W315" s="1">
        <v>5.4560167412368681E-2</v>
      </c>
      <c r="X315" s="1">
        <v>2.7383112134386496E-2</v>
      </c>
      <c r="Y315" s="1">
        <v>3.4759301020218757E-2</v>
      </c>
      <c r="Z315" s="1">
        <v>5.9430307964021822E-2</v>
      </c>
      <c r="AA315" s="1">
        <v>3.8210761294402346E-2</v>
      </c>
      <c r="AB315" s="1">
        <v>5.1397713002668988E-2</v>
      </c>
      <c r="AC315" s="1">
        <v>2.3226870369293016E-2</v>
      </c>
      <c r="AD315" s="1">
        <v>4.7591160554460027E-2</v>
      </c>
      <c r="AE315" s="1">
        <v>7.4793107476282636E-2</v>
      </c>
      <c r="AF315" s="1">
        <v>4.1758243263565253E-2</v>
      </c>
      <c r="AG315" s="1">
        <v>4.0898495514680722E-2</v>
      </c>
      <c r="AH315" s="1">
        <v>2.3708387950213454E-2</v>
      </c>
      <c r="AI315" s="1">
        <v>2.0022209363921191E-2</v>
      </c>
      <c r="AJ315" s="1">
        <v>1.3360494101054872E-2</v>
      </c>
      <c r="AK315" s="1">
        <v>1.675057477553649E-2</v>
      </c>
      <c r="AL315" s="1">
        <v>1.6945893931415296E-2</v>
      </c>
      <c r="AM315" s="1">
        <v>2.308919527004533E-2</v>
      </c>
      <c r="AN315" s="1">
        <v>1.8001838525024561E-2</v>
      </c>
      <c r="AO315" s="1">
        <v>1.6060098453103952E-2</v>
      </c>
      <c r="AP315" s="1">
        <v>1.5222524762155755E-2</v>
      </c>
      <c r="AQ315" s="1">
        <v>1.1278015929160301E-2</v>
      </c>
      <c r="AR315" s="1">
        <v>1.2848003636941177E-2</v>
      </c>
      <c r="AS315" s="1">
        <v>1.1908519416859113E-2</v>
      </c>
      <c r="AT315" s="1">
        <v>2.218921486291852E-2</v>
      </c>
      <c r="AU315" s="1">
        <v>3.1588441236117412E-2</v>
      </c>
      <c r="AV315" s="1">
        <v>2.3E-2</v>
      </c>
      <c r="AW315" s="1">
        <v>2.3E-2</v>
      </c>
      <c r="AX315" s="1">
        <v>2.3E-2</v>
      </c>
      <c r="AY315" s="1">
        <v>2.3E-2</v>
      </c>
      <c r="AZ315" s="1">
        <v>2.4E-2</v>
      </c>
      <c r="BA315" s="1">
        <v>2.3E-2</v>
      </c>
    </row>
    <row r="316" spans="1:56" x14ac:dyDescent="0.25">
      <c r="A316" t="s">
        <v>185</v>
      </c>
      <c r="B316" t="s">
        <v>1</v>
      </c>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v>1.4E-2</v>
      </c>
      <c r="AV316" s="1">
        <v>2.1000000000000001E-2</v>
      </c>
      <c r="AW316" s="1">
        <v>3.7999999999999999E-2</v>
      </c>
      <c r="AX316" s="1">
        <v>3.5999999999999997E-2</v>
      </c>
      <c r="AY316" s="1">
        <v>3.3000000000000002E-2</v>
      </c>
      <c r="AZ316" s="1">
        <v>4.5999999999999999E-2</v>
      </c>
      <c r="BA316" s="1">
        <v>4.5999999999999999E-2</v>
      </c>
      <c r="BC316" t="s">
        <v>186</v>
      </c>
      <c r="BD316" t="s">
        <v>6</v>
      </c>
    </row>
    <row r="317" spans="1:56" x14ac:dyDescent="0.25">
      <c r="B317" t="s">
        <v>2</v>
      </c>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v>5.2857633544247141E-3</v>
      </c>
      <c r="AK317" s="1">
        <v>2.4056427969920775E-4</v>
      </c>
      <c r="AL317" s="1">
        <v>2.2790581525662074E-4</v>
      </c>
      <c r="AM317" s="1">
        <v>3.1697957302131221E-4</v>
      </c>
      <c r="AN317" s="1">
        <v>1.2910952506792043E-4</v>
      </c>
      <c r="AO317" s="1">
        <v>2.3058840266385042E-4</v>
      </c>
      <c r="AP317" s="1">
        <v>1.8867647413078499E-3</v>
      </c>
      <c r="AQ317" s="1">
        <v>1.6521059261176976</v>
      </c>
      <c r="AR317" s="1">
        <v>4.6194562869772984E-2</v>
      </c>
      <c r="AS317" s="1">
        <v>2.7641588860878277E-2</v>
      </c>
      <c r="AT317" s="1">
        <v>3.6022309240671922E-2</v>
      </c>
      <c r="AU317" s="1">
        <v>1.780744265478993E-2</v>
      </c>
      <c r="AV317" s="1">
        <v>1.1721163209045359E-2</v>
      </c>
      <c r="AW317" s="1"/>
      <c r="AX317" s="1"/>
      <c r="AY317" s="1"/>
      <c r="AZ317" s="1"/>
      <c r="BA317" s="1"/>
    </row>
    <row r="318" spans="1:56" x14ac:dyDescent="0.25">
      <c r="B318" t="s">
        <v>3</v>
      </c>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v>5.2857633544247141E-3</v>
      </c>
      <c r="AK318" s="1">
        <v>2.4056427969920775E-4</v>
      </c>
      <c r="AL318" s="1">
        <v>2.2790581525662074E-4</v>
      </c>
      <c r="AM318" s="1">
        <v>3.1697957302131221E-4</v>
      </c>
      <c r="AN318" s="1">
        <v>1.2910952506792043E-4</v>
      </c>
      <c r="AO318" s="1">
        <v>2.3058840266385042E-4</v>
      </c>
      <c r="AP318" s="1">
        <v>1.8867647413078499E-3</v>
      </c>
      <c r="AQ318" s="1">
        <v>1.9E-2</v>
      </c>
      <c r="AR318" s="1">
        <v>4.6194562869772984E-2</v>
      </c>
      <c r="AS318" s="1">
        <v>2.7641588860878277E-2</v>
      </c>
      <c r="AT318" s="1">
        <v>3.6022309240671922E-2</v>
      </c>
      <c r="AU318" s="1">
        <v>1.780744265478993E-2</v>
      </c>
      <c r="AV318" s="1">
        <v>2.1000000000000001E-2</v>
      </c>
      <c r="AW318" s="1">
        <v>3.7999999999999999E-2</v>
      </c>
      <c r="AX318" s="1">
        <v>3.5999999999999997E-2</v>
      </c>
      <c r="AY318" s="1">
        <v>3.3000000000000002E-2</v>
      </c>
      <c r="AZ318" s="1">
        <v>4.5999999999999999E-2</v>
      </c>
      <c r="BA318" s="1">
        <v>4.5999999999999999E-2</v>
      </c>
      <c r="BD318" t="s">
        <v>187</v>
      </c>
    </row>
    <row r="319" spans="1:56" x14ac:dyDescent="0.25">
      <c r="A319" t="s">
        <v>188</v>
      </c>
      <c r="B319" t="s">
        <v>1</v>
      </c>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v>4.014598540145986E-2</v>
      </c>
      <c r="AV319" s="1">
        <v>4.5454545454545456E-2</v>
      </c>
      <c r="AW319" s="1">
        <v>3.8327526132404185E-2</v>
      </c>
      <c r="AX319" s="1">
        <v>3.125E-2</v>
      </c>
      <c r="AY319" s="1">
        <v>3.4722222222222224E-2</v>
      </c>
      <c r="AZ319" s="1">
        <v>3.8194444444444448E-2</v>
      </c>
      <c r="BA319" s="1">
        <v>3.125E-2</v>
      </c>
      <c r="BC319" t="s">
        <v>189</v>
      </c>
      <c r="BD319" t="s">
        <v>6</v>
      </c>
    </row>
    <row r="320" spans="1:56" x14ac:dyDescent="0.25">
      <c r="B320" t="s">
        <v>2</v>
      </c>
      <c r="C320" s="1"/>
      <c r="D320" s="1"/>
      <c r="E320" s="1"/>
      <c r="F320" s="1"/>
      <c r="G320" s="1"/>
      <c r="H320" s="1"/>
      <c r="I320" s="1"/>
      <c r="J320" s="1"/>
      <c r="K320" s="1"/>
      <c r="L320" s="1"/>
      <c r="M320" s="1"/>
      <c r="N320" s="1"/>
      <c r="O320" s="1"/>
      <c r="P320" s="1"/>
      <c r="Q320" s="1">
        <v>4.5050912870672886E-2</v>
      </c>
      <c r="R320" s="1">
        <v>4.8053672780525712E-2</v>
      </c>
      <c r="S320" s="1">
        <v>6.3296401276756786E-2</v>
      </c>
      <c r="T320" s="1">
        <v>7.0089099335464922E-2</v>
      </c>
      <c r="U320" s="1">
        <v>9.1828964352290945E-2</v>
      </c>
      <c r="V320" s="1">
        <v>3.5932720539765595E-2</v>
      </c>
      <c r="W320" s="1">
        <v>7.2313819546605734E-2</v>
      </c>
      <c r="X320" s="1">
        <v>9.1223173954307554E-2</v>
      </c>
      <c r="Y320" s="1">
        <v>6.9693036715219925E-2</v>
      </c>
      <c r="Z320" s="1">
        <v>5.6426206252398789E-2</v>
      </c>
      <c r="AA320" s="1">
        <v>3.6173967859650193E-2</v>
      </c>
      <c r="AB320" s="1">
        <v>5.6599268514151251E-2</v>
      </c>
      <c r="AC320" s="1">
        <v>5.6219272059630829E-2</v>
      </c>
      <c r="AD320" s="1">
        <v>3.2091668054045189E-2</v>
      </c>
      <c r="AE320" s="1">
        <v>3.9190700326864898E-2</v>
      </c>
      <c r="AF320" s="1">
        <v>4.0505635755492646E-2</v>
      </c>
      <c r="AG320" s="1">
        <v>3.2681225149904472E-2</v>
      </c>
      <c r="AH320" s="1">
        <v>3.3797378882001468E-2</v>
      </c>
      <c r="AI320" s="1">
        <v>5.6043525212272641E-2</v>
      </c>
      <c r="AJ320" s="1">
        <v>8.4050215158403954E-2</v>
      </c>
      <c r="AK320" s="1">
        <v>4.578127975758433E-2</v>
      </c>
      <c r="AL320" s="1">
        <v>0.17772880939041427</v>
      </c>
      <c r="AM320" s="1">
        <v>6.7230477840547101E-2</v>
      </c>
      <c r="AN320" s="1">
        <v>5.6162910572593067E-2</v>
      </c>
      <c r="AO320" s="1">
        <v>0.14673255092554488</v>
      </c>
      <c r="AP320" s="1">
        <v>7.5139349885305948E-2</v>
      </c>
      <c r="AQ320" s="1">
        <v>0.13185180198139881</v>
      </c>
      <c r="AR320" s="1">
        <v>9.9978114015354599E-2</v>
      </c>
      <c r="AS320" s="1">
        <v>0.12284829223900022</v>
      </c>
      <c r="AT320" s="1">
        <v>0.10664493069282441</v>
      </c>
      <c r="AU320" s="1">
        <v>0.10396209325637829</v>
      </c>
      <c r="AV320" s="1">
        <v>0.12790452962515786</v>
      </c>
      <c r="AW320" s="1"/>
      <c r="AX320" s="1"/>
      <c r="AY320" s="1"/>
      <c r="AZ320" s="1"/>
      <c r="BA320" s="1"/>
    </row>
    <row r="321" spans="1:56" x14ac:dyDescent="0.25">
      <c r="B321" t="s">
        <v>3</v>
      </c>
      <c r="C321" s="1"/>
      <c r="D321" s="1"/>
      <c r="E321" s="1"/>
      <c r="F321" s="1"/>
      <c r="G321" s="1"/>
      <c r="H321" s="1"/>
      <c r="I321" s="1"/>
      <c r="J321" s="1"/>
      <c r="K321" s="1"/>
      <c r="L321" s="1"/>
      <c r="M321" s="1"/>
      <c r="N321" s="1"/>
      <c r="O321" s="1"/>
      <c r="P321" s="1"/>
      <c r="Q321" s="1">
        <v>4.5050912870672886E-2</v>
      </c>
      <c r="R321" s="1">
        <v>4.8053672780525712E-2</v>
      </c>
      <c r="S321" s="1">
        <v>6.3296401276756786E-2</v>
      </c>
      <c r="T321" s="1">
        <v>7.0089099335464922E-2</v>
      </c>
      <c r="U321" s="1">
        <v>9.1828964352290945E-2</v>
      </c>
      <c r="V321" s="1">
        <v>3.5932720539765595E-2</v>
      </c>
      <c r="W321" s="1">
        <v>7.2313819546605734E-2</v>
      </c>
      <c r="X321" s="1">
        <v>9.1223173954307554E-2</v>
      </c>
      <c r="Y321" s="1">
        <v>6.9693036715219925E-2</v>
      </c>
      <c r="Z321" s="1">
        <v>5.6426206252398789E-2</v>
      </c>
      <c r="AA321" s="1">
        <v>3.6173967859650193E-2</v>
      </c>
      <c r="AB321" s="1">
        <v>5.6599268514151251E-2</v>
      </c>
      <c r="AC321" s="1">
        <v>5.6219272059630829E-2</v>
      </c>
      <c r="AD321" s="1">
        <v>3.2091668054045189E-2</v>
      </c>
      <c r="AE321" s="1">
        <v>3.9190700326864898E-2</v>
      </c>
      <c r="AF321" s="1">
        <v>4.0505635755492646E-2</v>
      </c>
      <c r="AG321" s="1">
        <v>3.2681225149904472E-2</v>
      </c>
      <c r="AH321" s="1">
        <v>3.3797378882001468E-2</v>
      </c>
      <c r="AI321" s="1">
        <v>5.6043525212272641E-2</v>
      </c>
      <c r="AJ321" s="1">
        <v>8.4050215158403954E-2</v>
      </c>
      <c r="AK321" s="1">
        <v>4.578127975758433E-2</v>
      </c>
      <c r="AL321" s="1">
        <v>0.17772880939041427</v>
      </c>
      <c r="AM321" s="1">
        <v>6.7230477840547101E-2</v>
      </c>
      <c r="AN321" s="1">
        <v>5.6162910572593067E-2</v>
      </c>
      <c r="AO321" s="1">
        <v>0.14673255092554488</v>
      </c>
      <c r="AP321" s="1">
        <v>7.5139349885305948E-2</v>
      </c>
      <c r="AQ321" s="1">
        <v>0.13185180198139881</v>
      </c>
      <c r="AR321" s="1">
        <v>9.9978114015354599E-2</v>
      </c>
      <c r="AS321" s="1">
        <v>0.12284829223900022</v>
      </c>
      <c r="AT321" s="1">
        <v>0.10664493069282441</v>
      </c>
      <c r="AU321" s="1">
        <v>0.10396209325637829</v>
      </c>
      <c r="AV321" s="1">
        <v>4.5454545454545456E-2</v>
      </c>
      <c r="AW321" s="1">
        <v>3.8327526132404185E-2</v>
      </c>
      <c r="AX321" s="1">
        <v>3.125E-2</v>
      </c>
      <c r="AY321" s="1">
        <v>3.4722222222222224E-2</v>
      </c>
      <c r="AZ321" s="1">
        <v>3.8194444444444448E-2</v>
      </c>
      <c r="BA321" s="1">
        <v>3.125E-2</v>
      </c>
    </row>
    <row r="322" spans="1:56" x14ac:dyDescent="0.25">
      <c r="A322" t="s">
        <v>190</v>
      </c>
      <c r="B322" t="s">
        <v>1</v>
      </c>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v>0</v>
      </c>
      <c r="AJ322" s="1">
        <v>0</v>
      </c>
      <c r="AK322" s="1">
        <v>6.4000000000000001E-2</v>
      </c>
      <c r="AL322" s="1">
        <v>0.158</v>
      </c>
      <c r="AM322" s="1">
        <v>9.9000000000000005E-2</v>
      </c>
      <c r="AN322" s="1">
        <v>0.11700000000000001</v>
      </c>
      <c r="AO322" s="1">
        <v>0.17699999999999999</v>
      </c>
      <c r="AP322" s="1">
        <v>0.28799999999999998</v>
      </c>
      <c r="AQ322" s="1">
        <v>0.71799999999999997</v>
      </c>
      <c r="AR322" s="1">
        <v>0.16900000000000001</v>
      </c>
      <c r="AS322" s="1">
        <v>0.36599999999999999</v>
      </c>
      <c r="AT322" s="1">
        <v>8.5000000000000006E-2</v>
      </c>
      <c r="AU322" s="1">
        <v>0.17399999999999999</v>
      </c>
      <c r="AV322" s="1">
        <v>0.28499999999999998</v>
      </c>
      <c r="AW322" s="1">
        <v>0.23899999999999999</v>
      </c>
      <c r="AX322" s="1">
        <v>0.156</v>
      </c>
      <c r="AY322" s="1">
        <v>0.16700000000000001</v>
      </c>
      <c r="AZ322" s="1">
        <v>0.17499999999999999</v>
      </c>
      <c r="BA322" s="1">
        <v>0.18</v>
      </c>
      <c r="BC322" t="s">
        <v>191</v>
      </c>
      <c r="BD322" t="s">
        <v>6</v>
      </c>
    </row>
    <row r="323" spans="1:56" x14ac:dyDescent="0.25">
      <c r="B323" t="s">
        <v>2</v>
      </c>
      <c r="C323" s="1" t="s">
        <v>114</v>
      </c>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row>
    <row r="324" spans="1:56" x14ac:dyDescent="0.25">
      <c r="B324" t="s">
        <v>3</v>
      </c>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v>0</v>
      </c>
      <c r="AJ324" s="1">
        <v>0</v>
      </c>
      <c r="AK324" s="1">
        <v>6.4000000000000001E-2</v>
      </c>
      <c r="AL324" s="1">
        <v>0.158</v>
      </c>
      <c r="AM324" s="1">
        <v>9.9000000000000005E-2</v>
      </c>
      <c r="AN324" s="1">
        <v>0.11700000000000001</v>
      </c>
      <c r="AO324" s="1">
        <v>0.17699999999999999</v>
      </c>
      <c r="AP324" s="1">
        <v>0.28799999999999998</v>
      </c>
      <c r="AQ324" s="1">
        <v>0.71799999999999997</v>
      </c>
      <c r="AR324" s="1">
        <v>0.16900000000000001</v>
      </c>
      <c r="AS324" s="1">
        <v>0.36599999999999999</v>
      </c>
      <c r="AT324" s="1">
        <v>8.5000000000000006E-2</v>
      </c>
      <c r="AU324" s="1">
        <v>0.17399999999999999</v>
      </c>
      <c r="AV324" s="1">
        <v>0.28499999999999998</v>
      </c>
      <c r="AW324" s="1">
        <v>0.23899999999999999</v>
      </c>
      <c r="AX324" s="1">
        <v>0.156</v>
      </c>
      <c r="AY324" s="1">
        <v>0.16700000000000001</v>
      </c>
      <c r="AZ324" s="1">
        <v>0.17499999999999999</v>
      </c>
      <c r="BA324" s="1">
        <v>0.18</v>
      </c>
    </row>
    <row r="325" spans="1:56" x14ac:dyDescent="0.25">
      <c r="A325" t="s">
        <v>192</v>
      </c>
      <c r="B325" t="s">
        <v>1</v>
      </c>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f>'3. MAC DSF calcs'!D222</f>
        <v>0.15671641791044777</v>
      </c>
      <c r="AV325" s="1">
        <f>'3. MAC DSF calcs'!E222</f>
        <v>0.16867469879518071</v>
      </c>
      <c r="AW325" s="1">
        <f>'3. MAC DSF calcs'!F222</f>
        <v>0.15894039735099338</v>
      </c>
      <c r="AX325" s="1">
        <f>'3. MAC DSF calcs'!G222</f>
        <v>0.16666666666666666</v>
      </c>
      <c r="AY325" s="1">
        <f>'3. MAC DSF calcs'!H222</f>
        <v>0.21476510067114093</v>
      </c>
      <c r="AZ325" s="1">
        <f>'3. MAC DSF calcs'!I222</f>
        <v>0.22818791946308722</v>
      </c>
      <c r="BA325" s="1">
        <f>'3. MAC DSF calcs'!J222</f>
        <v>0.22972972972972971</v>
      </c>
      <c r="BB325" s="4">
        <v>46143</v>
      </c>
      <c r="BC325" t="s">
        <v>638</v>
      </c>
      <c r="BD325" t="s">
        <v>6</v>
      </c>
    </row>
    <row r="326" spans="1:56" x14ac:dyDescent="0.25">
      <c r="B326" t="s">
        <v>2</v>
      </c>
      <c r="C326" s="1">
        <v>0.15382425020322593</v>
      </c>
      <c r="D326" s="1">
        <v>0.17976896383337448</v>
      </c>
      <c r="E326" s="1">
        <v>0.2064615561078734</v>
      </c>
      <c r="F326" s="1">
        <v>0.21187328843371792</v>
      </c>
      <c r="G326" s="1">
        <v>0.18837484587133871</v>
      </c>
      <c r="H326" s="1">
        <v>0.22189246119784534</v>
      </c>
      <c r="I326" s="1">
        <v>0.26344762110628389</v>
      </c>
      <c r="J326" s="1">
        <v>0.30850958270271744</v>
      </c>
      <c r="K326" s="1">
        <v>0.29615172008296153</v>
      </c>
      <c r="L326" s="1">
        <v>0.25913663515269653</v>
      </c>
      <c r="M326" s="1">
        <v>0.19044316440714532</v>
      </c>
      <c r="N326" s="1">
        <v>0.199368398655001</v>
      </c>
      <c r="O326" s="1">
        <v>0.20856282903902124</v>
      </c>
      <c r="P326" s="1">
        <v>0.18342672138385355</v>
      </c>
      <c r="Q326" s="1">
        <v>0.16620195693207193</v>
      </c>
      <c r="R326" s="1">
        <v>0.15907189047013445</v>
      </c>
      <c r="S326" s="1">
        <v>0.16236955877666723</v>
      </c>
      <c r="T326" s="1">
        <v>0.16377294662105313</v>
      </c>
      <c r="U326" s="1">
        <v>0.18763845550975997</v>
      </c>
      <c r="V326" s="1">
        <v>0.23493314613179286</v>
      </c>
      <c r="W326" s="1">
        <v>0.25371541724764968</v>
      </c>
      <c r="X326" s="1">
        <v>0.22570029003525663</v>
      </c>
      <c r="Y326" s="1">
        <v>0.2026551310044421</v>
      </c>
      <c r="Z326" s="1">
        <v>0.17735661177323578</v>
      </c>
      <c r="AA326" s="1">
        <v>0.2107894271162864</v>
      </c>
      <c r="AB326" s="1">
        <v>8.8558760304974213E-2</v>
      </c>
      <c r="AC326" s="1">
        <v>0.17588233159832564</v>
      </c>
      <c r="AD326" s="1">
        <v>0.13910939743018264</v>
      </c>
      <c r="AE326" s="1">
        <v>0.17254680746676296</v>
      </c>
      <c r="AF326" s="1">
        <v>0.19174187736221318</v>
      </c>
      <c r="AG326" s="1">
        <v>0.16591491664218846</v>
      </c>
      <c r="AH326" s="1">
        <v>0.12431788184923734</v>
      </c>
      <c r="AI326" s="1">
        <v>0.21876558840143467</v>
      </c>
      <c r="AJ326" s="1">
        <v>0.20366974334452781</v>
      </c>
      <c r="AK326" s="1">
        <v>0.44442993516324519</v>
      </c>
      <c r="AL326" s="1">
        <v>0.27598832894964215</v>
      </c>
      <c r="AM326" s="1">
        <v>0.22109531926161299</v>
      </c>
      <c r="AN326" s="1">
        <v>0.30681540742156987</v>
      </c>
      <c r="AO326" s="1">
        <v>0.37442793348265413</v>
      </c>
      <c r="AP326" s="1">
        <v>0.47004182627360491</v>
      </c>
      <c r="AQ326" s="1">
        <v>0.59288555426388878</v>
      </c>
      <c r="AR326" s="1">
        <v>0.57259289759832088</v>
      </c>
      <c r="AS326" s="1">
        <v>0.35137288616783297</v>
      </c>
      <c r="AT326" s="1">
        <v>0.19445547536948768</v>
      </c>
      <c r="AU326" s="1">
        <v>0.22616526842411311</v>
      </c>
      <c r="AV326" s="1"/>
      <c r="AW326" s="1"/>
      <c r="AX326" s="1"/>
      <c r="AY326" s="1"/>
      <c r="AZ326" s="1"/>
      <c r="BA326" s="1"/>
    </row>
    <row r="327" spans="1:56" x14ac:dyDescent="0.25">
      <c r="B327" t="s">
        <v>3</v>
      </c>
      <c r="C327" s="1">
        <v>0.15382425020322593</v>
      </c>
      <c r="D327" s="1">
        <v>0.17976896383337448</v>
      </c>
      <c r="E327" s="1">
        <v>0.2064615561078734</v>
      </c>
      <c r="F327" s="1">
        <v>0.21187328843371792</v>
      </c>
      <c r="G327" s="1">
        <v>0.18837484587133871</v>
      </c>
      <c r="H327" s="1">
        <v>0.22189246119784534</v>
      </c>
      <c r="I327" s="1">
        <v>0.26344762110628389</v>
      </c>
      <c r="J327" s="1">
        <v>0.30850958270271744</v>
      </c>
      <c r="K327" s="1">
        <v>0.29615172008296153</v>
      </c>
      <c r="L327" s="1">
        <v>0.25913663515269653</v>
      </c>
      <c r="M327" s="1">
        <v>0.19044316440714532</v>
      </c>
      <c r="N327" s="1">
        <v>0.199368398655001</v>
      </c>
      <c r="O327" s="1">
        <v>0.20856282903902124</v>
      </c>
      <c r="P327" s="1">
        <v>0.18342672138385355</v>
      </c>
      <c r="Q327" s="1">
        <v>0.16620195693207193</v>
      </c>
      <c r="R327" s="1">
        <v>0.15907189047013445</v>
      </c>
      <c r="S327" s="1">
        <v>0.16236955877666723</v>
      </c>
      <c r="T327" s="1">
        <v>0.16377294662105313</v>
      </c>
      <c r="U327" s="1">
        <v>0.18763845550975997</v>
      </c>
      <c r="V327" s="1">
        <v>0.23493314613179286</v>
      </c>
      <c r="W327" s="1">
        <v>0.25371541724764968</v>
      </c>
      <c r="X327" s="1">
        <v>0.22570029003525663</v>
      </c>
      <c r="Y327" s="1">
        <v>0.2026551310044421</v>
      </c>
      <c r="Z327" s="1">
        <v>0.17735661177323578</v>
      </c>
      <c r="AA327" s="1">
        <v>0.2107894271162864</v>
      </c>
      <c r="AB327" s="1">
        <v>8.8558760304974213E-2</v>
      </c>
      <c r="AC327" s="1">
        <v>0.17588233159832564</v>
      </c>
      <c r="AD327" s="1">
        <v>0.13910939743018264</v>
      </c>
      <c r="AE327" s="1">
        <v>0.17254680746676296</v>
      </c>
      <c r="AF327" s="1">
        <v>0.19174187736221318</v>
      </c>
      <c r="AG327" s="1">
        <v>0.16591491664218846</v>
      </c>
      <c r="AH327" s="1">
        <v>0.12431788184923734</v>
      </c>
      <c r="AI327" s="1">
        <v>0.21876558840143467</v>
      </c>
      <c r="AJ327" s="1">
        <v>0.20366974334452781</v>
      </c>
      <c r="AK327" s="1">
        <v>0.44442993516324519</v>
      </c>
      <c r="AL327" s="1">
        <v>0.27598832894964215</v>
      </c>
      <c r="AM327" s="1">
        <v>0.22109531926161299</v>
      </c>
      <c r="AN327" s="1">
        <v>0.30681540742156987</v>
      </c>
      <c r="AO327" s="1">
        <v>0.37442793348265413</v>
      </c>
      <c r="AP327" s="1">
        <v>0.47004182627360491</v>
      </c>
      <c r="AQ327" s="1">
        <v>0.59288555426388878</v>
      </c>
      <c r="AR327" s="1">
        <v>0.57259289759832088</v>
      </c>
      <c r="AS327" s="1">
        <v>0.35137288616783297</v>
      </c>
      <c r="AT327" s="1">
        <v>0.19445547536948768</v>
      </c>
      <c r="AU327" s="1">
        <v>0.22616526842411311</v>
      </c>
      <c r="AV327" s="1">
        <v>0.16867469879518071</v>
      </c>
      <c r="AW327" s="1">
        <v>0.15894039735099338</v>
      </c>
      <c r="AX327" s="1">
        <v>0.16666666666666666</v>
      </c>
      <c r="AY327" s="1">
        <v>0.21476510067114093</v>
      </c>
      <c r="AZ327" s="1">
        <v>0.22818791946308722</v>
      </c>
      <c r="BA327" s="1">
        <v>0.22972972972972971</v>
      </c>
    </row>
    <row r="328" spans="1:56" x14ac:dyDescent="0.25">
      <c r="A328" t="s">
        <v>193</v>
      </c>
      <c r="B328" t="s">
        <v>1</v>
      </c>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v>6.2E-2</v>
      </c>
      <c r="AN328" s="1">
        <v>6.0999999999999999E-2</v>
      </c>
      <c r="AO328" s="1">
        <v>0.04</v>
      </c>
      <c r="AP328" s="1">
        <v>3.6999999999999998E-2</v>
      </c>
      <c r="AQ328" s="1">
        <v>4.8000000000000001E-2</v>
      </c>
      <c r="AR328" s="1">
        <v>4.2999999999999997E-2</v>
      </c>
      <c r="AS328" s="1">
        <v>3.6999999999999998E-2</v>
      </c>
      <c r="AT328" s="1">
        <v>3.2000000000000001E-2</v>
      </c>
      <c r="AU328" s="1">
        <v>4.9668874172185434E-2</v>
      </c>
      <c r="AV328" s="1">
        <v>5.4794520547945209E-2</v>
      </c>
      <c r="AW328" s="1">
        <v>4.9019607843137254E-2</v>
      </c>
      <c r="AX328" s="1">
        <v>5.7877813504823149E-2</v>
      </c>
      <c r="AY328" s="1">
        <v>8.8607594936708847E-2</v>
      </c>
      <c r="AZ328" s="1">
        <v>0.10443037974683543</v>
      </c>
      <c r="BA328" s="1">
        <v>0.12025316455696201</v>
      </c>
      <c r="BB328" s="4">
        <v>46143</v>
      </c>
      <c r="BC328" t="s">
        <v>602</v>
      </c>
      <c r="BD328" t="s">
        <v>6</v>
      </c>
    </row>
    <row r="329" spans="1:56" x14ac:dyDescent="0.25">
      <c r="B329" t="s">
        <v>2</v>
      </c>
      <c r="C329" s="1" t="s">
        <v>114</v>
      </c>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row>
    <row r="330" spans="1:56" x14ac:dyDescent="0.25">
      <c r="B330" t="s">
        <v>3</v>
      </c>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v>6.2E-2</v>
      </c>
      <c r="AN330" s="1">
        <v>6.0999999999999999E-2</v>
      </c>
      <c r="AO330" s="1">
        <v>0.04</v>
      </c>
      <c r="AP330" s="1">
        <v>3.6999999999999998E-2</v>
      </c>
      <c r="AQ330" s="1">
        <v>4.8000000000000001E-2</v>
      </c>
      <c r="AR330" s="1">
        <v>4.2999999999999997E-2</v>
      </c>
      <c r="AS330" s="1">
        <v>3.6999999999999998E-2</v>
      </c>
      <c r="AT330" s="1">
        <v>3.2000000000000001E-2</v>
      </c>
      <c r="AU330" s="1">
        <v>4.7468354430379743E-2</v>
      </c>
      <c r="AV330" s="1">
        <v>5.4794520547945209E-2</v>
      </c>
      <c r="AW330" s="1">
        <v>4.9019607843137254E-2</v>
      </c>
      <c r="AX330" s="1">
        <v>5.7877813504823149E-2</v>
      </c>
      <c r="AY330" s="1">
        <v>8.8607594936708847E-2</v>
      </c>
      <c r="AZ330" s="1">
        <v>0.10443037974683543</v>
      </c>
      <c r="BA330" s="1">
        <v>0.12025316455696201</v>
      </c>
    </row>
    <row r="331" spans="1:56" x14ac:dyDescent="0.25">
      <c r="A331" t="s">
        <v>194</v>
      </c>
      <c r="B331" t="s">
        <v>1</v>
      </c>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v>0.25</v>
      </c>
      <c r="AV331" s="1">
        <v>0.18309859154929575</v>
      </c>
      <c r="AW331" s="1">
        <v>0.42056074766355145</v>
      </c>
      <c r="AX331" s="1">
        <v>0.42924528301886794</v>
      </c>
      <c r="AY331" s="1">
        <v>0.42180094786729855</v>
      </c>
      <c r="AZ331" s="1">
        <v>0.41904761904761906</v>
      </c>
      <c r="BA331" s="1">
        <v>0.35714285714285715</v>
      </c>
      <c r="BC331" t="s">
        <v>195</v>
      </c>
      <c r="BD331" t="s">
        <v>6</v>
      </c>
    </row>
    <row r="332" spans="1:56" x14ac:dyDescent="0.25">
      <c r="B332" t="s">
        <v>2</v>
      </c>
      <c r="C332" s="1"/>
      <c r="D332" s="1">
        <v>3.0277363402061854E-2</v>
      </c>
      <c r="E332" s="1">
        <v>3.3548961748633879E-2</v>
      </c>
      <c r="F332" s="1">
        <v>3.3898898477157359E-2</v>
      </c>
      <c r="G332" s="1">
        <v>2.4806982071713148E-2</v>
      </c>
      <c r="H332" s="1">
        <v>2.7280788377504459E-2</v>
      </c>
      <c r="I332" s="1">
        <v>2.8668941454153624E-2</v>
      </c>
      <c r="J332" s="1">
        <v>3.0508211540966522E-2</v>
      </c>
      <c r="K332" s="1">
        <v>3.6159492946178741E-2</v>
      </c>
      <c r="L332" s="1">
        <v>5.1101016711483607E-2</v>
      </c>
      <c r="M332" s="1">
        <v>6.1959873499192006E-2</v>
      </c>
      <c r="N332" s="1">
        <v>9.0837218859730062E-2</v>
      </c>
      <c r="O332" s="1">
        <v>9.5293684759363284E-2</v>
      </c>
      <c r="P332" s="1">
        <v>7.542624139942268E-2</v>
      </c>
      <c r="Q332" s="1">
        <v>7.751296336825271E-2</v>
      </c>
      <c r="R332" s="1">
        <v>7.6037552805766892E-2</v>
      </c>
      <c r="S332" s="1">
        <v>8.2580833768439166E-2</v>
      </c>
      <c r="T332" s="1">
        <v>8.3933981238697455E-2</v>
      </c>
      <c r="U332" s="1">
        <v>7.6566139924003754E-2</v>
      </c>
      <c r="V332" s="1">
        <v>7.6059113609580772E-2</v>
      </c>
      <c r="W332" s="1">
        <v>0.14869932248197895</v>
      </c>
      <c r="X332" s="1">
        <v>0.12901263356673917</v>
      </c>
      <c r="Y332" s="1">
        <v>9.5117675517564268E-2</v>
      </c>
      <c r="Z332" s="1">
        <v>0.13904897756567411</v>
      </c>
      <c r="AA332" s="1">
        <v>9.4735897517557552E-2</v>
      </c>
      <c r="AB332" s="1">
        <v>0.12499135507393895</v>
      </c>
      <c r="AC332" s="1">
        <v>0.12568925237207795</v>
      </c>
      <c r="AD332" s="1">
        <v>0.15348503127851365</v>
      </c>
      <c r="AE332" s="1">
        <v>0.15678280603611497</v>
      </c>
      <c r="AF332" s="1">
        <v>0.13943177908825871</v>
      </c>
      <c r="AG332" s="1">
        <v>0.12943913384043776</v>
      </c>
      <c r="AH332" s="1">
        <v>0.12834698932203936</v>
      </c>
      <c r="AI332" s="1">
        <v>0.13520906230404578</v>
      </c>
      <c r="AJ332" s="1">
        <v>0.10434628349917299</v>
      </c>
      <c r="AK332" s="1">
        <v>9.9630434030604814E-2</v>
      </c>
      <c r="AL332" s="1">
        <v>0.1805698728808777</v>
      </c>
      <c r="AM332" s="1">
        <v>0.11512842279067981</v>
      </c>
      <c r="AN332" s="1">
        <v>0.10334541610994795</v>
      </c>
      <c r="AO332" s="1">
        <v>0.10326588214230042</v>
      </c>
      <c r="AP332" s="1">
        <v>0.10835980187794547</v>
      </c>
      <c r="AQ332" s="1">
        <v>0.13318830351619979</v>
      </c>
      <c r="AR332" s="1">
        <v>0.11242607769405492</v>
      </c>
      <c r="AS332" s="1">
        <v>0.10004135931428701</v>
      </c>
      <c r="AT332" s="1">
        <v>0.12012537543305862</v>
      </c>
      <c r="AU332" s="1">
        <v>0.12893517697513013</v>
      </c>
      <c r="AV332" s="1">
        <v>0.138176803805798</v>
      </c>
      <c r="AW332" s="1"/>
      <c r="AX332" s="1"/>
      <c r="AY332" s="1"/>
      <c r="AZ332" s="1"/>
      <c r="BA332" s="1"/>
    </row>
    <row r="333" spans="1:56" x14ac:dyDescent="0.25">
      <c r="B333" t="s">
        <v>3</v>
      </c>
      <c r="C333" s="1"/>
      <c r="D333" s="1">
        <v>3.0277363402061854E-2</v>
      </c>
      <c r="E333" s="1">
        <v>3.3548961748633879E-2</v>
      </c>
      <c r="F333" s="1">
        <v>3.3898898477157359E-2</v>
      </c>
      <c r="G333" s="1">
        <v>2.4806982071713148E-2</v>
      </c>
      <c r="H333" s="1">
        <v>2.7280788377504459E-2</v>
      </c>
      <c r="I333" s="1">
        <v>2.8668941454153624E-2</v>
      </c>
      <c r="J333" s="1">
        <v>3.0508211540966522E-2</v>
      </c>
      <c r="K333" s="1">
        <v>3.6159492946178741E-2</v>
      </c>
      <c r="L333" s="1">
        <v>5.1101016711483607E-2</v>
      </c>
      <c r="M333" s="1">
        <v>6.1959873499192006E-2</v>
      </c>
      <c r="N333" s="1">
        <v>9.0837218859730062E-2</v>
      </c>
      <c r="O333" s="1">
        <v>9.5293684759363284E-2</v>
      </c>
      <c r="P333" s="1">
        <v>7.542624139942268E-2</v>
      </c>
      <c r="Q333" s="1">
        <v>7.751296336825271E-2</v>
      </c>
      <c r="R333" s="1">
        <v>7.6037552805766892E-2</v>
      </c>
      <c r="S333" s="1">
        <v>8.2580833768439166E-2</v>
      </c>
      <c r="T333" s="1">
        <v>8.3933981238697455E-2</v>
      </c>
      <c r="U333" s="1">
        <v>7.6566139924003754E-2</v>
      </c>
      <c r="V333" s="1">
        <v>7.6059113609580772E-2</v>
      </c>
      <c r="W333" s="1">
        <v>0.14869932248197895</v>
      </c>
      <c r="X333" s="1">
        <v>0.12901263356673917</v>
      </c>
      <c r="Y333" s="1">
        <v>9.5117675517564268E-2</v>
      </c>
      <c r="Z333" s="1">
        <v>0.13904897756567411</v>
      </c>
      <c r="AA333" s="1">
        <v>9.4735897517557552E-2</v>
      </c>
      <c r="AB333" s="1">
        <v>0.12499135507393895</v>
      </c>
      <c r="AC333" s="1">
        <v>0.12568925237207795</v>
      </c>
      <c r="AD333" s="1">
        <v>0.15348503127851365</v>
      </c>
      <c r="AE333" s="1">
        <v>0.15678280603611497</v>
      </c>
      <c r="AF333" s="1">
        <v>0.13943177908825871</v>
      </c>
      <c r="AG333" s="1">
        <v>0.12943913384043776</v>
      </c>
      <c r="AH333" s="1">
        <v>0.12834698932203936</v>
      </c>
      <c r="AI333" s="1">
        <v>0.13520906230404578</v>
      </c>
      <c r="AJ333" s="1">
        <v>0.10434628349917299</v>
      </c>
      <c r="AK333" s="1">
        <v>9.9630434030604814E-2</v>
      </c>
      <c r="AL333" s="1">
        <v>0.1805698728808777</v>
      </c>
      <c r="AM333" s="1">
        <v>0.11512842279067981</v>
      </c>
      <c r="AN333" s="1">
        <v>0.10334541610994795</v>
      </c>
      <c r="AO333" s="1">
        <v>0.10326588214230042</v>
      </c>
      <c r="AP333" s="1">
        <v>0.10835980187794547</v>
      </c>
      <c r="AQ333" s="1">
        <v>0.13318830351619979</v>
      </c>
      <c r="AR333" s="1">
        <v>0.11242607769405492</v>
      </c>
      <c r="AS333" s="1">
        <v>0.10004135931428701</v>
      </c>
      <c r="AT333" s="1">
        <v>0.12012537543305862</v>
      </c>
      <c r="AU333" s="1">
        <v>0.12893517697513013</v>
      </c>
      <c r="AV333" s="1">
        <v>0.18309859154929575</v>
      </c>
      <c r="AW333" s="1">
        <v>0.42056074766355145</v>
      </c>
      <c r="AX333" s="1">
        <v>0.42924528301886794</v>
      </c>
      <c r="AY333" s="1">
        <v>0.42180094786729855</v>
      </c>
      <c r="AZ333" s="1">
        <v>0.41904761904761906</v>
      </c>
      <c r="BA333" s="1">
        <v>0.35714285714285715</v>
      </c>
    </row>
    <row r="334" spans="1:56" x14ac:dyDescent="0.25">
      <c r="A334" t="s">
        <v>196</v>
      </c>
      <c r="B334" t="s">
        <v>1</v>
      </c>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v>0.14000000000000001</v>
      </c>
      <c r="AW334" s="1">
        <v>0.25</v>
      </c>
      <c r="AX334" s="1">
        <v>0.26</v>
      </c>
      <c r="AY334" s="1">
        <v>0.28999999999999998</v>
      </c>
      <c r="AZ334" s="1">
        <v>0.32</v>
      </c>
      <c r="BA334" s="1">
        <v>0.33</v>
      </c>
      <c r="BB334" s="4">
        <v>46204</v>
      </c>
      <c r="BC334" t="s">
        <v>735</v>
      </c>
      <c r="BD334" t="s">
        <v>6</v>
      </c>
    </row>
    <row r="335" spans="1:56" x14ac:dyDescent="0.25">
      <c r="B335" t="s">
        <v>2</v>
      </c>
      <c r="C335" s="1">
        <v>2.318017401505524E-2</v>
      </c>
      <c r="D335" s="1">
        <v>2.8241431169414983E-2</v>
      </c>
      <c r="E335" s="1">
        <v>5.162311668485306E-2</v>
      </c>
      <c r="F335" s="1">
        <v>4.963401663956294E-2</v>
      </c>
      <c r="G335" s="1">
        <v>6.7416470592015151E-2</v>
      </c>
      <c r="H335" s="1">
        <v>7.946260309795819E-2</v>
      </c>
      <c r="I335" s="1">
        <v>7.286091408056726E-2</v>
      </c>
      <c r="J335" s="1">
        <v>6.2051730006156297E-2</v>
      </c>
      <c r="K335" s="1">
        <v>6.3092326471710355E-2</v>
      </c>
      <c r="L335" s="1">
        <v>5.9164620823698923E-2</v>
      </c>
      <c r="M335" s="1">
        <v>6.432024369982299E-2</v>
      </c>
      <c r="N335" s="1">
        <v>6.8096200208256116E-2</v>
      </c>
      <c r="O335" s="1">
        <v>8.7012531682876509E-2</v>
      </c>
      <c r="P335" s="1">
        <v>0.11721698948622583</v>
      </c>
      <c r="Q335" s="1">
        <v>0.10092626941353057</v>
      </c>
      <c r="R335" s="1">
        <v>9.8203229349573457E-2</v>
      </c>
      <c r="S335" s="1">
        <v>0.10313290899976973</v>
      </c>
      <c r="T335" s="1">
        <v>0.1118627321292292</v>
      </c>
      <c r="U335" s="1">
        <v>0.1053815612695268</v>
      </c>
      <c r="V335" s="1">
        <v>0.12713437826739651</v>
      </c>
      <c r="W335" s="1">
        <v>0.11456915823012487</v>
      </c>
      <c r="X335" s="1">
        <v>0.11406144968445701</v>
      </c>
      <c r="Y335" s="1">
        <v>0.1021952492408907</v>
      </c>
      <c r="Z335" s="1">
        <v>0.11552387529034909</v>
      </c>
      <c r="AA335" s="1">
        <v>0.15894642337750195</v>
      </c>
      <c r="AB335" s="1">
        <v>0.18203757130674911</v>
      </c>
      <c r="AC335" s="1">
        <v>0.22641571166593133</v>
      </c>
      <c r="AD335" s="1">
        <v>0.16254672729889355</v>
      </c>
      <c r="AE335" s="1">
        <v>0.15271806558471387</v>
      </c>
      <c r="AF335" s="1">
        <v>0.18011083969280448</v>
      </c>
      <c r="AG335" s="1">
        <v>0.18246537423544609</v>
      </c>
      <c r="AH335" s="1">
        <v>0.18762220489693321</v>
      </c>
      <c r="AI335" s="1">
        <v>0.20192684710923081</v>
      </c>
      <c r="AJ335" s="1">
        <v>0.17546441849064998</v>
      </c>
      <c r="AK335" s="1">
        <v>0.1411489535370192</v>
      </c>
      <c r="AL335" s="1">
        <v>0.16666922193821476</v>
      </c>
      <c r="AM335" s="1">
        <v>0.18809550255021915</v>
      </c>
      <c r="AN335" s="1">
        <v>0.1975977113831929</v>
      </c>
      <c r="AO335" s="1">
        <v>0.21847164247536263</v>
      </c>
      <c r="AP335" s="1">
        <v>0.19806963126732058</v>
      </c>
      <c r="AQ335" s="1">
        <v>0.17945464424734547</v>
      </c>
      <c r="AR335" s="1">
        <v>0.1232817962594138</v>
      </c>
      <c r="AS335" s="1">
        <v>0.12427106941494967</v>
      </c>
      <c r="AT335" s="1">
        <v>0.13348052437232677</v>
      </c>
      <c r="AU335" s="1">
        <v>0.1404992958431</v>
      </c>
      <c r="AV335" s="1">
        <v>0.17721167748845112</v>
      </c>
      <c r="AW335" s="1"/>
      <c r="AX335" s="1"/>
      <c r="AY335" s="1"/>
      <c r="AZ335" s="1"/>
      <c r="BA335" s="1"/>
    </row>
    <row r="336" spans="1:56" x14ac:dyDescent="0.25">
      <c r="B336" t="s">
        <v>3</v>
      </c>
      <c r="C336" s="1">
        <v>2.318017401505524E-2</v>
      </c>
      <c r="D336" s="1">
        <v>2.8241431169414983E-2</v>
      </c>
      <c r="E336" s="1">
        <v>5.162311668485306E-2</v>
      </c>
      <c r="F336" s="1">
        <v>4.963401663956294E-2</v>
      </c>
      <c r="G336" s="1">
        <v>6.7416470592015151E-2</v>
      </c>
      <c r="H336" s="1">
        <v>7.946260309795819E-2</v>
      </c>
      <c r="I336" s="1">
        <v>7.286091408056726E-2</v>
      </c>
      <c r="J336" s="1">
        <v>6.2051730006156297E-2</v>
      </c>
      <c r="K336" s="1">
        <v>6.3092326471710355E-2</v>
      </c>
      <c r="L336" s="1">
        <v>5.9164620823698923E-2</v>
      </c>
      <c r="M336" s="1">
        <v>6.432024369982299E-2</v>
      </c>
      <c r="N336" s="1">
        <v>6.8096200208256116E-2</v>
      </c>
      <c r="O336" s="1">
        <v>8.7012531682876509E-2</v>
      </c>
      <c r="P336" s="1">
        <v>0.11721698948622583</v>
      </c>
      <c r="Q336" s="1">
        <v>0.10092626941353057</v>
      </c>
      <c r="R336" s="1">
        <v>9.8203229349573457E-2</v>
      </c>
      <c r="S336" s="1">
        <v>0.10313290899976973</v>
      </c>
      <c r="T336" s="1">
        <v>0.1118627321292292</v>
      </c>
      <c r="U336" s="1">
        <v>0.1053815612695268</v>
      </c>
      <c r="V336" s="1">
        <v>0.12713437826739651</v>
      </c>
      <c r="W336" s="1">
        <v>0.11456915823012487</v>
      </c>
      <c r="X336" s="1">
        <v>0.11406144968445701</v>
      </c>
      <c r="Y336" s="1">
        <v>0.1021952492408907</v>
      </c>
      <c r="Z336" s="1">
        <v>0.11552387529034909</v>
      </c>
      <c r="AA336" s="1">
        <v>0.15894642337750195</v>
      </c>
      <c r="AB336" s="1">
        <v>0.18203757130674911</v>
      </c>
      <c r="AC336" s="1">
        <v>0.22641571166593133</v>
      </c>
      <c r="AD336" s="1">
        <v>0.16254672729889355</v>
      </c>
      <c r="AE336" s="1">
        <v>0.15271806558471387</v>
      </c>
      <c r="AF336" s="1">
        <v>0.18011083969280448</v>
      </c>
      <c r="AG336" s="1">
        <v>0.18246537423544609</v>
      </c>
      <c r="AH336" s="1">
        <v>0.18762220489693321</v>
      </c>
      <c r="AI336" s="1">
        <v>0.20192684710923081</v>
      </c>
      <c r="AJ336" s="1">
        <v>0.17546441849064998</v>
      </c>
      <c r="AK336" s="1">
        <v>0.1411489535370192</v>
      </c>
      <c r="AL336" s="1">
        <v>0.16666922193821476</v>
      </c>
      <c r="AM336" s="1">
        <v>0.18809550255021915</v>
      </c>
      <c r="AN336" s="1">
        <v>0.1975977113831929</v>
      </c>
      <c r="AO336" s="1">
        <v>0.21847164247536263</v>
      </c>
      <c r="AP336" s="1">
        <v>0.19806963126732058</v>
      </c>
      <c r="AQ336" s="1">
        <v>0.17945464424734547</v>
      </c>
      <c r="AR336" s="1">
        <v>0.1232817962594138</v>
      </c>
      <c r="AS336" s="1">
        <v>0.12427106941494967</v>
      </c>
      <c r="AT336" s="1">
        <v>0.13348052437232677</v>
      </c>
      <c r="AU336" s="1">
        <v>0.1404992958431</v>
      </c>
      <c r="AV336" s="1">
        <v>0.14000000000000001</v>
      </c>
      <c r="AW336" s="1">
        <v>0.25</v>
      </c>
      <c r="AX336" s="1">
        <v>0.26</v>
      </c>
      <c r="AY336" s="1">
        <v>0.28999999999999998</v>
      </c>
      <c r="AZ336" s="1">
        <v>0.32</v>
      </c>
      <c r="BA336" s="1">
        <v>0.33</v>
      </c>
    </row>
    <row r="337" spans="1:58" x14ac:dyDescent="0.25">
      <c r="A337" t="s">
        <v>197</v>
      </c>
      <c r="B337" t="s">
        <v>1</v>
      </c>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t="s">
        <v>198</v>
      </c>
      <c r="AV337" s="1"/>
      <c r="AW337" s="1"/>
      <c r="AX337" s="1"/>
      <c r="AY337" s="1"/>
      <c r="AZ337" s="1"/>
      <c r="BA337" s="1"/>
    </row>
    <row r="338" spans="1:58" x14ac:dyDescent="0.25">
      <c r="B338" t="s">
        <v>2</v>
      </c>
      <c r="C338" s="1">
        <v>0.11841868694642967</v>
      </c>
      <c r="D338" s="1">
        <v>0.1624928248255913</v>
      </c>
      <c r="E338" s="1">
        <v>0.23153205688945053</v>
      </c>
      <c r="F338" s="1">
        <v>0.14312590627944827</v>
      </c>
      <c r="G338" s="1">
        <v>8.661054158324992E-2</v>
      </c>
      <c r="H338" s="1">
        <v>0.1294812866814895</v>
      </c>
      <c r="I338" s="1">
        <v>0.16522115833333334</v>
      </c>
      <c r="J338" s="1">
        <v>3.553049142798767E-2</v>
      </c>
      <c r="K338" s="1">
        <v>4.5809795716562546E-2</v>
      </c>
      <c r="L338" s="1">
        <v>2.3299381349842094E-2</v>
      </c>
      <c r="M338" s="1">
        <v>7.4434648256911567E-2</v>
      </c>
      <c r="N338" s="1">
        <v>4.5596395231648275E-2</v>
      </c>
      <c r="O338" s="1">
        <v>3.3107813714160474E-2</v>
      </c>
      <c r="P338" s="1">
        <v>2.4695159980164836E-2</v>
      </c>
      <c r="Q338" s="1">
        <v>3.2766954370224474E-3</v>
      </c>
      <c r="R338" s="1">
        <v>0.10966611128253707</v>
      </c>
      <c r="S338" s="1">
        <v>8.5348390624316026E-2</v>
      </c>
      <c r="T338" s="1">
        <v>8.2736297210712254E-2</v>
      </c>
      <c r="U338" s="1">
        <v>7.7507065595024183E-2</v>
      </c>
      <c r="V338" s="1">
        <v>7.3266941901669935E-2</v>
      </c>
      <c r="W338" s="1">
        <v>0.19091319208613305</v>
      </c>
      <c r="X338" s="1">
        <v>0.16413029558821182</v>
      </c>
      <c r="Y338" s="1">
        <v>7.9703002909782966E-2</v>
      </c>
      <c r="Z338" s="1">
        <v>9.6376593089800622E-2</v>
      </c>
      <c r="AA338" s="1">
        <v>7.1275060391025505E-2</v>
      </c>
      <c r="AB338" s="1">
        <v>5.7910342522115174E-2</v>
      </c>
      <c r="AC338" s="1">
        <v>3.7048152691511384E-2</v>
      </c>
      <c r="AD338" s="1">
        <v>3.7127400488303992E-2</v>
      </c>
      <c r="AE338" s="1">
        <v>2.708427575879201E-2</v>
      </c>
      <c r="AF338" s="1">
        <v>5.9871630514342161E-2</v>
      </c>
      <c r="AG338" s="1">
        <v>4.2760092122927335E-2</v>
      </c>
      <c r="AH338" s="1">
        <v>5.0238369867121158E-2</v>
      </c>
      <c r="AI338" s="1">
        <v>8.1202130956693916E-2</v>
      </c>
      <c r="AJ338" s="1">
        <v>5.8063717669445063E-2</v>
      </c>
      <c r="AK338" s="1">
        <v>4.8590675213897282E-2</v>
      </c>
      <c r="AL338" s="1">
        <v>9.5024977081230977E-2</v>
      </c>
      <c r="AM338" s="1">
        <v>7.4437888894184803E-2</v>
      </c>
      <c r="AN338" s="1">
        <v>7.3368362412322224E-2</v>
      </c>
      <c r="AO338" s="1">
        <v>6.9762160652616853E-2</v>
      </c>
      <c r="AP338" s="1">
        <v>7.708944452281398E-2</v>
      </c>
      <c r="AQ338" s="1">
        <v>8.4423830006642997E-2</v>
      </c>
      <c r="AR338" s="1">
        <v>0.9128781118264041</v>
      </c>
      <c r="AS338" s="1">
        <v>3.4934404318459837E-2</v>
      </c>
      <c r="AT338" s="1">
        <v>0.11951474041023204</v>
      </c>
      <c r="AU338" s="1">
        <v>0.22783951245982154</v>
      </c>
      <c r="AV338" s="1">
        <v>0.56403386206238815</v>
      </c>
      <c r="AW338" s="1">
        <v>0.23383246999186913</v>
      </c>
      <c r="AX338" s="1"/>
      <c r="AY338" s="1"/>
      <c r="AZ338" s="1"/>
      <c r="BA338" s="1"/>
    </row>
    <row r="339" spans="1:58" x14ac:dyDescent="0.25">
      <c r="B339" t="s">
        <v>3</v>
      </c>
      <c r="C339" s="1">
        <v>0.11841868694642967</v>
      </c>
      <c r="D339" s="1">
        <v>0.1624928248255913</v>
      </c>
      <c r="E339" s="1">
        <v>0.23153205688945053</v>
      </c>
      <c r="F339" s="1">
        <v>0.14312590627944827</v>
      </c>
      <c r="G339" s="1">
        <v>8.661054158324992E-2</v>
      </c>
      <c r="H339" s="1">
        <v>0.1294812866814895</v>
      </c>
      <c r="I339" s="1">
        <v>0.16522115833333334</v>
      </c>
      <c r="J339" s="1">
        <v>3.553049142798767E-2</v>
      </c>
      <c r="K339" s="1">
        <v>4.5809795716562546E-2</v>
      </c>
      <c r="L339" s="1">
        <v>2.3299381349842094E-2</v>
      </c>
      <c r="M339" s="1">
        <v>7.4434648256911567E-2</v>
      </c>
      <c r="N339" s="1">
        <v>4.5596395231648275E-2</v>
      </c>
      <c r="O339" s="1">
        <v>3.3107813714160474E-2</v>
      </c>
      <c r="P339" s="1">
        <v>2.4695159980164836E-2</v>
      </c>
      <c r="Q339" s="1">
        <v>3.2766954370224474E-3</v>
      </c>
      <c r="R339" s="1">
        <v>0.10966611128253707</v>
      </c>
      <c r="S339" s="1">
        <v>8.5348390624316026E-2</v>
      </c>
      <c r="T339" s="1">
        <v>8.2736297210712254E-2</v>
      </c>
      <c r="U339" s="1">
        <v>7.7507065595024183E-2</v>
      </c>
      <c r="V339" s="1">
        <v>7.3266941901669935E-2</v>
      </c>
      <c r="W339" s="1">
        <v>0.19091319208613305</v>
      </c>
      <c r="X339" s="1">
        <v>0.16413029558821182</v>
      </c>
      <c r="Y339" s="1">
        <v>7.9703002909782966E-2</v>
      </c>
      <c r="Z339" s="1">
        <v>9.6376593089800622E-2</v>
      </c>
      <c r="AA339" s="1">
        <v>7.1275060391025505E-2</v>
      </c>
      <c r="AB339" s="1">
        <v>5.7910342522115174E-2</v>
      </c>
      <c r="AC339" s="1">
        <v>3.7048152691511384E-2</v>
      </c>
      <c r="AD339" s="1">
        <v>3.7127400488303992E-2</v>
      </c>
      <c r="AE339" s="1">
        <v>2.708427575879201E-2</v>
      </c>
      <c r="AF339" s="1">
        <v>5.9871630514342161E-2</v>
      </c>
      <c r="AG339" s="1">
        <v>4.2760092122927335E-2</v>
      </c>
      <c r="AH339" s="1">
        <v>5.0238369867121158E-2</v>
      </c>
      <c r="AI339" s="1">
        <v>8.1202130956693916E-2</v>
      </c>
      <c r="AJ339" s="1">
        <v>5.8063717669445063E-2</v>
      </c>
      <c r="AK339" s="1">
        <v>4.8590675213897282E-2</v>
      </c>
      <c r="AL339" s="1">
        <v>9.5024977081230977E-2</v>
      </c>
      <c r="AM339" s="1">
        <v>7.4437888894184803E-2</v>
      </c>
      <c r="AN339" s="1">
        <v>7.3368362412322224E-2</v>
      </c>
      <c r="AO339" s="1">
        <v>6.9762160652616853E-2</v>
      </c>
      <c r="AP339" s="1">
        <v>7.708944452281398E-2</v>
      </c>
      <c r="AQ339" s="1">
        <v>8.4423830006642997E-2</v>
      </c>
      <c r="AR339" s="1">
        <v>0.9128781118264041</v>
      </c>
      <c r="AS339" s="1">
        <v>3.4934404318459837E-2</v>
      </c>
      <c r="AT339" s="1">
        <v>0.11951474041023204</v>
      </c>
      <c r="AU339" s="1">
        <v>0.22783951245982154</v>
      </c>
      <c r="AV339" s="1">
        <v>0.56403386206238815</v>
      </c>
      <c r="AW339" s="1">
        <v>0.23383246999186913</v>
      </c>
      <c r="AX339" s="1"/>
      <c r="AY339" s="1"/>
      <c r="AZ339" s="1"/>
      <c r="BA339" s="1"/>
    </row>
    <row r="340" spans="1:58" x14ac:dyDescent="0.25">
      <c r="A340" t="s">
        <v>199</v>
      </c>
      <c r="B340" t="s">
        <v>1</v>
      </c>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f>'3. MAC DSF calcs'!D234</f>
        <v>0.25326370757180156</v>
      </c>
      <c r="AV340" s="1">
        <f>'3. MAC DSF calcs'!E234</f>
        <v>0.92805755395683454</v>
      </c>
      <c r="AW340" s="1">
        <f>'3. MAC DSF calcs'!F234</f>
        <v>0.56790903348073274</v>
      </c>
      <c r="AX340" s="1">
        <f>'3. MAC DSF calcs'!G234</f>
        <v>0.30927835051546393</v>
      </c>
      <c r="AY340" s="1">
        <f>'3. MAC DSF calcs'!H234</f>
        <v>0.27600749765698218</v>
      </c>
      <c r="AZ340" s="1">
        <f>'3. MAC DSF calcs'!I234</f>
        <v>0.23772858517805581</v>
      </c>
      <c r="BA340" s="1">
        <f>'3. MAC DSF calcs'!J234</f>
        <v>0.471537558685446</v>
      </c>
      <c r="BB340" s="4">
        <v>46174</v>
      </c>
      <c r="BC340" s="5" t="s">
        <v>674</v>
      </c>
      <c r="BD340" t="s">
        <v>6</v>
      </c>
      <c r="BF340" s="1">
        <f>AVERAGE(AV340:BA340)</f>
        <v>0.46508642991225252</v>
      </c>
    </row>
    <row r="341" spans="1:58" x14ac:dyDescent="0.25">
      <c r="B341" t="s">
        <v>2</v>
      </c>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v>4.7368333286045734E-2</v>
      </c>
      <c r="AM341" s="1">
        <v>0.25194179493964941</v>
      </c>
      <c r="AN341" s="1">
        <v>0.18567469805332812</v>
      </c>
      <c r="AO341" s="1">
        <v>0.21855675031104396</v>
      </c>
      <c r="AP341" s="1">
        <v>0.25210557299823738</v>
      </c>
      <c r="AQ341" s="1">
        <v>0.26591402983695028</v>
      </c>
      <c r="AR341" s="1">
        <v>0.13735598861778034</v>
      </c>
      <c r="AS341" s="1">
        <v>9.1434978752852947E-2</v>
      </c>
      <c r="AT341" s="1">
        <v>0.15263129745453591</v>
      </c>
      <c r="AU341" s="1">
        <v>0.19737555495301767</v>
      </c>
      <c r="AV341" s="1">
        <v>0.25672580769722986</v>
      </c>
      <c r="AW341" s="1"/>
      <c r="AX341" s="1"/>
      <c r="AY341" s="1"/>
      <c r="AZ341" s="1"/>
      <c r="BA341" s="1"/>
    </row>
    <row r="342" spans="1:58" x14ac:dyDescent="0.25">
      <c r="B342" t="s">
        <v>3</v>
      </c>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v>4.7368333286045734E-2</v>
      </c>
      <c r="AM342" s="1">
        <v>0.25194179493964941</v>
      </c>
      <c r="AN342" s="1">
        <v>0.18567469805332812</v>
      </c>
      <c r="AO342" s="1">
        <v>0.21855675031104396</v>
      </c>
      <c r="AP342" s="1">
        <v>0.25210557299823738</v>
      </c>
      <c r="AQ342" s="1">
        <v>0.26591402983695028</v>
      </c>
      <c r="AR342" s="1">
        <v>0.13735598861778034</v>
      </c>
      <c r="AS342" s="1">
        <v>9.1434978752852947E-2</v>
      </c>
      <c r="AT342" s="1">
        <v>0.15263129745453591</v>
      </c>
      <c r="AU342" s="1">
        <v>0.19737555495301767</v>
      </c>
      <c r="AV342" s="1">
        <v>0.92805755395683454</v>
      </c>
      <c r="AW342" s="1">
        <v>0.56790903348073274</v>
      </c>
      <c r="AX342" s="1">
        <v>0.30927835051546393</v>
      </c>
      <c r="AY342" s="1">
        <v>0.27600749765698218</v>
      </c>
      <c r="AZ342" s="1">
        <v>0.23772858517805581</v>
      </c>
      <c r="BA342" s="1">
        <v>0.471537558685446</v>
      </c>
    </row>
    <row r="343" spans="1:58" x14ac:dyDescent="0.25">
      <c r="A343" t="s">
        <v>200</v>
      </c>
      <c r="B343" t="s">
        <v>1</v>
      </c>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v>9.2999999999999999E-2</v>
      </c>
      <c r="AV343" s="1">
        <v>0.122</v>
      </c>
      <c r="AW343" s="1">
        <v>0.11899999999999999</v>
      </c>
      <c r="AX343" s="1">
        <v>0.105</v>
      </c>
      <c r="AY343" s="1">
        <v>0.06</v>
      </c>
      <c r="AZ343" s="1">
        <v>5.5E-2</v>
      </c>
      <c r="BA343" s="1">
        <v>5.0999999999999997E-2</v>
      </c>
      <c r="BC343" t="s">
        <v>201</v>
      </c>
      <c r="BD343" t="s">
        <v>6</v>
      </c>
    </row>
    <row r="344" spans="1:58" x14ac:dyDescent="0.25">
      <c r="B344" t="s">
        <v>2</v>
      </c>
      <c r="C344" s="1"/>
      <c r="D344" s="1"/>
      <c r="E344" s="1"/>
      <c r="F344" s="1"/>
      <c r="G344" s="1"/>
      <c r="H344" s="1"/>
      <c r="I344" s="1"/>
      <c r="J344" s="1"/>
      <c r="K344" s="1"/>
      <c r="L344" s="1"/>
      <c r="M344" s="1"/>
      <c r="N344" s="1"/>
      <c r="O344" s="1"/>
      <c r="P344" s="1"/>
      <c r="Q344" s="1"/>
      <c r="R344" s="1"/>
      <c r="S344" s="1"/>
      <c r="T344" s="1"/>
      <c r="U344" s="1">
        <v>0.3838630182552617</v>
      </c>
      <c r="V344" s="1">
        <v>0.19395105398034601</v>
      </c>
      <c r="W344" s="1">
        <v>0.27690086235611755</v>
      </c>
      <c r="X344" s="1">
        <v>0.29856744526658491</v>
      </c>
      <c r="Y344" s="1">
        <v>0.34691589284376473</v>
      </c>
      <c r="Z344" s="1">
        <v>0.20763468875466606</v>
      </c>
      <c r="AA344" s="1">
        <v>0.19141556584186456</v>
      </c>
      <c r="AB344" s="1">
        <v>0.13781233229781523</v>
      </c>
      <c r="AC344" s="1">
        <v>8.9874109962852916E-2</v>
      </c>
      <c r="AD344" s="1">
        <v>6.2141443527996706E-2</v>
      </c>
      <c r="AE344" s="1">
        <v>9.7178769163859688E-2</v>
      </c>
      <c r="AF344" s="1">
        <v>6.3828359803805593E-2</v>
      </c>
      <c r="AG344" s="1">
        <v>4.6205688783053818E-2</v>
      </c>
      <c r="AH344" s="1">
        <v>3.8794036008841654E-2</v>
      </c>
      <c r="AI344" s="1">
        <v>5.4740173492000686E-2</v>
      </c>
      <c r="AJ344" s="1">
        <v>5.6260415116780232E-2</v>
      </c>
      <c r="AK344" s="1">
        <v>5.1916117798886156E-2</v>
      </c>
      <c r="AL344" s="1">
        <v>5.8281703633044454E-2</v>
      </c>
      <c r="AM344" s="1">
        <v>8.0507488838064495E-2</v>
      </c>
      <c r="AN344" s="1">
        <v>8.2749712429013689E-2</v>
      </c>
      <c r="AO344" s="1">
        <v>0.10499705775218413</v>
      </c>
      <c r="AP344" s="1">
        <v>0.10372411139061488</v>
      </c>
      <c r="AQ344" s="1">
        <v>9.1572643626522898E-2</v>
      </c>
      <c r="AR344" s="1">
        <v>9.5103488922302401E-2</v>
      </c>
      <c r="AS344" s="1">
        <v>9.4706523852177718E-2</v>
      </c>
      <c r="AT344" s="1">
        <v>8.4125511690857316E-2</v>
      </c>
      <c r="AU344" s="1">
        <v>7.2520852590004597E-2</v>
      </c>
      <c r="AV344" s="1">
        <v>0.11689666236229777</v>
      </c>
      <c r="AW344" s="1"/>
      <c r="AX344" s="1"/>
      <c r="AY344" s="1"/>
      <c r="AZ344" s="1"/>
      <c r="BA344" s="1"/>
    </row>
    <row r="345" spans="1:58" x14ac:dyDescent="0.25">
      <c r="B345" t="s">
        <v>3</v>
      </c>
      <c r="C345" s="1"/>
      <c r="D345" s="1"/>
      <c r="E345" s="1"/>
      <c r="F345" s="1"/>
      <c r="G345" s="1"/>
      <c r="H345" s="1"/>
      <c r="I345" s="1"/>
      <c r="J345" s="1"/>
      <c r="K345" s="1"/>
      <c r="L345" s="1"/>
      <c r="M345" s="1"/>
      <c r="N345" s="1"/>
      <c r="O345" s="1"/>
      <c r="P345" s="1"/>
      <c r="Q345" s="1"/>
      <c r="R345" s="1"/>
      <c r="S345" s="1"/>
      <c r="T345" s="1"/>
      <c r="U345" s="1">
        <v>0.3838630182552617</v>
      </c>
      <c r="V345" s="1">
        <v>0.19395105398034601</v>
      </c>
      <c r="W345" s="1">
        <v>0.27690086235611755</v>
      </c>
      <c r="X345" s="1">
        <v>0.29856744526658491</v>
      </c>
      <c r="Y345" s="1">
        <v>0.34691589284376473</v>
      </c>
      <c r="Z345" s="1">
        <v>0.20763468875466606</v>
      </c>
      <c r="AA345" s="1">
        <v>0.19141556584186456</v>
      </c>
      <c r="AB345" s="1">
        <v>0.13781233229781523</v>
      </c>
      <c r="AC345" s="1">
        <v>8.9874109962852916E-2</v>
      </c>
      <c r="AD345" s="1">
        <v>6.2141443527996706E-2</v>
      </c>
      <c r="AE345" s="1">
        <v>9.7178769163859688E-2</v>
      </c>
      <c r="AF345" s="1">
        <v>6.3828359803805593E-2</v>
      </c>
      <c r="AG345" s="1">
        <v>4.6205688783053818E-2</v>
      </c>
      <c r="AH345" s="1">
        <v>3.8794036008841654E-2</v>
      </c>
      <c r="AI345" s="1">
        <v>5.4740173492000686E-2</v>
      </c>
      <c r="AJ345" s="1">
        <v>5.6260415116780232E-2</v>
      </c>
      <c r="AK345" s="1">
        <v>5.1916117798886156E-2</v>
      </c>
      <c r="AL345" s="1">
        <v>5.8281703633044454E-2</v>
      </c>
      <c r="AM345" s="1">
        <v>8.0507488838064495E-2</v>
      </c>
      <c r="AN345" s="1">
        <v>8.2749712429013689E-2</v>
      </c>
      <c r="AO345" s="1">
        <v>0.10499705775218413</v>
      </c>
      <c r="AP345" s="1">
        <v>0.10372411139061488</v>
      </c>
      <c r="AQ345" s="1">
        <v>9.1572643626522898E-2</v>
      </c>
      <c r="AR345" s="1">
        <v>9.5103488922302401E-2</v>
      </c>
      <c r="AS345" s="1">
        <v>9.4706523852177718E-2</v>
      </c>
      <c r="AT345" s="1">
        <v>8.4125511690857316E-2</v>
      </c>
      <c r="AU345" s="1">
        <v>7.2520852590004597E-2</v>
      </c>
      <c r="AV345" s="1">
        <v>0.122</v>
      </c>
      <c r="AW345" s="1">
        <v>0.11899999999999999</v>
      </c>
      <c r="AX345" s="1">
        <v>0.105</v>
      </c>
      <c r="AY345" s="1">
        <v>0.06</v>
      </c>
      <c r="AZ345" s="1">
        <v>5.5E-2</v>
      </c>
      <c r="BA345" s="1">
        <v>5.0999999999999997E-2</v>
      </c>
    </row>
    <row r="346" spans="1:58" x14ac:dyDescent="0.25">
      <c r="A346" t="s">
        <v>202</v>
      </c>
      <c r="B346" t="s">
        <v>1</v>
      </c>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v>0.155</v>
      </c>
      <c r="AV346" s="1">
        <v>0.15</v>
      </c>
      <c r="AW346" s="1">
        <v>0.13500000000000001</v>
      </c>
      <c r="AX346" s="1">
        <v>0.129</v>
      </c>
      <c r="AY346" s="1">
        <v>0.13900000000000001</v>
      </c>
      <c r="AZ346" s="1">
        <v>0.13500000000000001</v>
      </c>
      <c r="BA346" s="1">
        <v>0.13700000000000001</v>
      </c>
      <c r="BC346" t="s">
        <v>203</v>
      </c>
      <c r="BD346" t="s">
        <v>6</v>
      </c>
    </row>
    <row r="347" spans="1:58" x14ac:dyDescent="0.25">
      <c r="B347" t="s">
        <v>2</v>
      </c>
      <c r="C347" s="1">
        <v>7.4115995848169108E-2</v>
      </c>
      <c r="D347" s="1">
        <v>6.6163466688636222E-2</v>
      </c>
      <c r="E347" s="1">
        <v>5.1784666488079285E-2</v>
      </c>
      <c r="F347" s="1">
        <v>5.8797894318967286E-2</v>
      </c>
      <c r="G347" s="1">
        <v>5.3092221754530045E-2</v>
      </c>
      <c r="H347" s="1">
        <v>8.2632506143903897E-2</v>
      </c>
      <c r="I347" s="1">
        <v>6.0127688493313416E-2</v>
      </c>
      <c r="J347" s="1">
        <v>0.12458669169086889</v>
      </c>
      <c r="K347" s="1">
        <v>0.13367176898964023</v>
      </c>
      <c r="L347" s="1">
        <v>0.18863747683337764</v>
      </c>
      <c r="M347" s="1">
        <v>0.23524459258645453</v>
      </c>
      <c r="N347" s="1">
        <v>0.22765852529197445</v>
      </c>
      <c r="O347" s="1">
        <v>0.32541301773634362</v>
      </c>
      <c r="P347" s="1">
        <v>0.27861349671064262</v>
      </c>
      <c r="Q347" s="1">
        <v>0.25040808740489695</v>
      </c>
      <c r="R347" s="1">
        <v>0.25913674186469332</v>
      </c>
      <c r="S347" s="1">
        <v>0.22251427685719949</v>
      </c>
      <c r="T347" s="1">
        <v>0.13150052722164421</v>
      </c>
      <c r="U347" s="1">
        <v>0.17074136568563</v>
      </c>
      <c r="V347" s="1">
        <v>0.15704612103600749</v>
      </c>
      <c r="W347" s="1">
        <v>0.11052951265296185</v>
      </c>
      <c r="X347" s="1">
        <v>9.0234469246075491E-2</v>
      </c>
      <c r="Y347" s="1">
        <v>5.8629686060942897E-2</v>
      </c>
      <c r="Z347" s="1">
        <v>4.3264740884658912E-2</v>
      </c>
      <c r="AA347" s="1">
        <v>5.0190353284867553E-2</v>
      </c>
      <c r="AB347" s="1">
        <v>4.7062301143302926E-2</v>
      </c>
      <c r="AC347" s="1">
        <v>2.7979602072203999E-2</v>
      </c>
      <c r="AD347" s="1">
        <v>1.2922784925098773E-2</v>
      </c>
      <c r="AE347" s="1">
        <v>7.8184074041531479E-3</v>
      </c>
      <c r="AF347" s="1">
        <v>1.2433173006020991E-2</v>
      </c>
      <c r="AG347" s="1">
        <v>1.8749710999499715E-2</v>
      </c>
      <c r="AH347" s="1">
        <v>1.5914745396176821E-2</v>
      </c>
      <c r="AI347" s="1">
        <v>1.6637908253702569E-2</v>
      </c>
      <c r="AJ347" s="1">
        <v>2.4541161548860883E-2</v>
      </c>
      <c r="AK347" s="1">
        <v>3.7169019492075225E-2</v>
      </c>
      <c r="AL347" s="1">
        <v>5.9066307671749155E-2</v>
      </c>
      <c r="AM347" s="1">
        <v>9.1885161640129803E-2</v>
      </c>
      <c r="AN347" s="1">
        <v>9.5152440187425719E-2</v>
      </c>
      <c r="AO347" s="1">
        <v>0.11925866721782145</v>
      </c>
      <c r="AP347" s="1">
        <v>0.13224739082646469</v>
      </c>
      <c r="AQ347" s="1">
        <v>0.14515363881580504</v>
      </c>
      <c r="AR347" s="1">
        <v>0.17937940769356908</v>
      </c>
      <c r="AS347" s="1">
        <v>0.13886570294665082</v>
      </c>
      <c r="AT347" s="1">
        <v>0.15457267002389083</v>
      </c>
      <c r="AU347" s="1">
        <v>0.14488341094791993</v>
      </c>
      <c r="AV347" s="1">
        <v>0.18386410349432722</v>
      </c>
      <c r="AW347" s="1"/>
      <c r="AX347" s="1"/>
      <c r="AY347" s="1"/>
      <c r="AZ347" s="1"/>
      <c r="BA347" s="1"/>
    </row>
    <row r="348" spans="1:58" x14ac:dyDescent="0.25">
      <c r="B348" t="s">
        <v>3</v>
      </c>
      <c r="C348" s="1">
        <v>7.4115995848169108E-2</v>
      </c>
      <c r="D348" s="1">
        <v>6.6163466688636222E-2</v>
      </c>
      <c r="E348" s="1">
        <v>5.1784666488079285E-2</v>
      </c>
      <c r="F348" s="1">
        <v>5.8797894318967286E-2</v>
      </c>
      <c r="G348" s="1">
        <v>5.3092221754530045E-2</v>
      </c>
      <c r="H348" s="1">
        <v>8.2632506143903897E-2</v>
      </c>
      <c r="I348" s="1">
        <v>6.0127688493313416E-2</v>
      </c>
      <c r="J348" s="1">
        <v>0.12458669169086889</v>
      </c>
      <c r="K348" s="1">
        <v>0.13367176898964023</v>
      </c>
      <c r="L348" s="1">
        <v>0.18863747683337764</v>
      </c>
      <c r="M348" s="1">
        <v>0.23524459258645453</v>
      </c>
      <c r="N348" s="1">
        <v>0.22765852529197445</v>
      </c>
      <c r="O348" s="1">
        <v>0.32541301773634362</v>
      </c>
      <c r="P348" s="1">
        <v>0.27861349671064262</v>
      </c>
      <c r="Q348" s="1">
        <v>0.25040808740489695</v>
      </c>
      <c r="R348" s="1">
        <v>0.25913674186469332</v>
      </c>
      <c r="S348" s="1">
        <v>0.22251427685719949</v>
      </c>
      <c r="T348" s="1">
        <v>0.13150052722164421</v>
      </c>
      <c r="U348" s="1">
        <v>0.17074136568563</v>
      </c>
      <c r="V348" s="1">
        <v>0.15704612103600749</v>
      </c>
      <c r="W348" s="1">
        <v>0.11052951265296185</v>
      </c>
      <c r="X348" s="1">
        <v>9.0234469246075491E-2</v>
      </c>
      <c r="Y348" s="1">
        <v>5.8629686060942897E-2</v>
      </c>
      <c r="Z348" s="1">
        <v>4.3264740884658912E-2</v>
      </c>
      <c r="AA348" s="1">
        <v>5.0190353284867553E-2</v>
      </c>
      <c r="AB348" s="1">
        <v>4.7062301143302926E-2</v>
      </c>
      <c r="AC348" s="1">
        <v>2.7979602072203999E-2</v>
      </c>
      <c r="AD348" s="1">
        <v>1.2922784925098773E-2</v>
      </c>
      <c r="AE348" s="1">
        <v>7.8184074041531479E-3</v>
      </c>
      <c r="AF348" s="1">
        <v>1.2433173006020991E-2</v>
      </c>
      <c r="AG348" s="1">
        <v>1.8749710999499715E-2</v>
      </c>
      <c r="AH348" s="1">
        <v>1.5914745396176821E-2</v>
      </c>
      <c r="AI348" s="1">
        <v>1.6637908253702569E-2</v>
      </c>
      <c r="AJ348" s="1">
        <v>2.4541161548860883E-2</v>
      </c>
      <c r="AK348" s="1">
        <v>3.7169019492075225E-2</v>
      </c>
      <c r="AL348" s="1">
        <v>5.9066307671749155E-2</v>
      </c>
      <c r="AM348" s="1">
        <v>9.1885161640129803E-2</v>
      </c>
      <c r="AN348" s="1">
        <v>9.5152440187425719E-2</v>
      </c>
      <c r="AO348" s="1">
        <v>0.11925866721782145</v>
      </c>
      <c r="AP348" s="1">
        <v>0.13224739082646469</v>
      </c>
      <c r="AQ348" s="1">
        <v>0.14515363881580504</v>
      </c>
      <c r="AR348" s="1">
        <v>0.17937940769356908</v>
      </c>
      <c r="AS348" s="1">
        <v>0.13886570294665082</v>
      </c>
      <c r="AT348" s="1">
        <v>0.15457267002389083</v>
      </c>
      <c r="AU348" s="1">
        <v>0.14488341094791993</v>
      </c>
      <c r="AV348" s="1">
        <v>0.15</v>
      </c>
      <c r="AW348" s="1">
        <v>0.13500000000000001</v>
      </c>
      <c r="AX348" s="1">
        <v>0.129</v>
      </c>
      <c r="AY348" s="1">
        <v>0.13900000000000001</v>
      </c>
      <c r="AZ348" s="1">
        <v>0.13500000000000001</v>
      </c>
      <c r="BA348" s="1">
        <v>0.13700000000000001</v>
      </c>
    </row>
    <row r="349" spans="1:58" x14ac:dyDescent="0.25">
      <c r="A349" t="s">
        <v>204</v>
      </c>
      <c r="B349" t="s">
        <v>1</v>
      </c>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v>2.9000000000000001E-2</v>
      </c>
      <c r="AV349" s="1">
        <v>3.3000000000000002E-2</v>
      </c>
      <c r="AW349" s="1">
        <v>3.5000000000000003E-2</v>
      </c>
      <c r="AX349" s="1">
        <v>4.8000000000000001E-2</v>
      </c>
      <c r="AY349" s="1">
        <v>5.3999999999999999E-2</v>
      </c>
      <c r="AZ349" s="1">
        <v>5.6000000000000001E-2</v>
      </c>
      <c r="BA349" s="1">
        <v>5.6000000000000001E-2</v>
      </c>
      <c r="BC349" t="s">
        <v>205</v>
      </c>
      <c r="BD349" t="s">
        <v>6</v>
      </c>
    </row>
    <row r="350" spans="1:58" x14ac:dyDescent="0.25">
      <c r="B350" t="s">
        <v>2</v>
      </c>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v>5.4482729115638563E-5</v>
      </c>
      <c r="AK350" s="1">
        <v>1.7120018031830108E-4</v>
      </c>
      <c r="AL350" s="1">
        <v>2.9827765000307394E-4</v>
      </c>
      <c r="AM350" s="1">
        <v>8.8566803061183928E-4</v>
      </c>
      <c r="AN350" s="1">
        <v>2.0479900727355862E-3</v>
      </c>
      <c r="AO350" s="1">
        <v>3.4767771602125727E-3</v>
      </c>
      <c r="AP350" s="1">
        <v>8.1300608323744989E-3</v>
      </c>
      <c r="AQ350" s="1">
        <v>8.7330951925240433E-3</v>
      </c>
      <c r="AR350" s="1">
        <v>1.0377987546767154E-2</v>
      </c>
      <c r="AS350" s="1">
        <v>1.7413797232857312E-2</v>
      </c>
      <c r="AT350" s="1">
        <v>2.6923861517077458E-2</v>
      </c>
      <c r="AU350" s="1">
        <v>2.7269350335299366E-2</v>
      </c>
      <c r="AV350" s="1">
        <v>3.1993785287101922E-2</v>
      </c>
      <c r="AW350" s="1"/>
      <c r="AX350" s="1"/>
      <c r="AY350" s="1"/>
      <c r="AZ350" s="1"/>
      <c r="BA350" s="1"/>
    </row>
    <row r="351" spans="1:58" x14ac:dyDescent="0.25">
      <c r="B351" t="s">
        <v>3</v>
      </c>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v>5.4482729115638563E-5</v>
      </c>
      <c r="AK351" s="1">
        <v>1.7120018031830108E-4</v>
      </c>
      <c r="AL351" s="1">
        <v>2.9827765000307394E-4</v>
      </c>
      <c r="AM351" s="1">
        <v>8.8566803061183928E-4</v>
      </c>
      <c r="AN351" s="1">
        <v>2.0479900727355862E-3</v>
      </c>
      <c r="AO351" s="1">
        <v>3.4767771602125727E-3</v>
      </c>
      <c r="AP351" s="1">
        <v>8.1300608323744989E-3</v>
      </c>
      <c r="AQ351" s="1">
        <v>8.7330951925240433E-3</v>
      </c>
      <c r="AR351" s="1">
        <v>1.0377987546767154E-2</v>
      </c>
      <c r="AS351" s="1">
        <v>1.7413797232857312E-2</v>
      </c>
      <c r="AT351" s="1">
        <v>2.6923861517077458E-2</v>
      </c>
      <c r="AU351" s="1">
        <v>2.7269350335299366E-2</v>
      </c>
      <c r="AV351" s="1">
        <v>3.3000000000000002E-2</v>
      </c>
      <c r="AW351" s="1">
        <v>3.5000000000000003E-2</v>
      </c>
      <c r="AX351" s="1">
        <v>4.8000000000000001E-2</v>
      </c>
      <c r="AY351" s="1">
        <v>5.3999999999999999E-2</v>
      </c>
      <c r="AZ351" s="1">
        <v>5.6000000000000001E-2</v>
      </c>
      <c r="BA351" s="1">
        <v>5.6000000000000001E-2</v>
      </c>
    </row>
    <row r="352" spans="1:58" x14ac:dyDescent="0.25">
      <c r="A352" t="s">
        <v>206</v>
      </c>
      <c r="B352" t="s">
        <v>1</v>
      </c>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v>0.15</v>
      </c>
      <c r="AV352" s="1">
        <v>0.27</v>
      </c>
      <c r="AW352" s="1">
        <v>0.25800000000000001</v>
      </c>
      <c r="AX352" s="1">
        <v>0.24199999999999999</v>
      </c>
      <c r="AY352" s="1">
        <v>0.13500000000000001</v>
      </c>
      <c r="AZ352" s="1">
        <v>0.124</v>
      </c>
      <c r="BA352" s="1">
        <v>0.107</v>
      </c>
      <c r="BB352" s="4">
        <v>46204</v>
      </c>
      <c r="BC352" t="s">
        <v>737</v>
      </c>
      <c r="BD352" t="s">
        <v>6</v>
      </c>
    </row>
    <row r="353" spans="1:56" x14ac:dyDescent="0.25">
      <c r="B353" t="s">
        <v>2</v>
      </c>
      <c r="C353" s="1">
        <v>0.16459823052229741</v>
      </c>
      <c r="D353" s="1">
        <v>0.37120436468646867</v>
      </c>
      <c r="E353" s="1">
        <v>0.43174011580706789</v>
      </c>
      <c r="F353" s="1">
        <v>0.32514006453634081</v>
      </c>
      <c r="G353" s="1">
        <v>0.57673253750681941</v>
      </c>
      <c r="H353" s="1">
        <v>0.68629462204007285</v>
      </c>
      <c r="I353" s="1">
        <v>0.64472197585886726</v>
      </c>
      <c r="J353" s="1">
        <v>0.33482409033380794</v>
      </c>
      <c r="K353" s="1">
        <v>0.44650138877043344</v>
      </c>
      <c r="L353" s="1">
        <v>0.2528521203988871</v>
      </c>
      <c r="M353" s="1">
        <v>0.18950962869553753</v>
      </c>
      <c r="N353" s="1">
        <v>0.16372106906982917</v>
      </c>
      <c r="O353" s="1">
        <v>0.1057731784949804</v>
      </c>
      <c r="P353" s="1">
        <v>0.16304047068395125</v>
      </c>
      <c r="Q353" s="1">
        <v>0.14511007717861854</v>
      </c>
      <c r="R353" s="1">
        <v>0.11783995749085942</v>
      </c>
      <c r="S353" s="1">
        <v>0.24993195511801095</v>
      </c>
      <c r="T353" s="1">
        <v>0.22360949440383393</v>
      </c>
      <c r="U353" s="1">
        <v>0.16792443908197863</v>
      </c>
      <c r="V353" s="1">
        <v>0.15845272694239793</v>
      </c>
      <c r="W353" s="1">
        <v>0.14650795895148344</v>
      </c>
      <c r="X353" s="1">
        <v>0.14561365012823041</v>
      </c>
      <c r="Y353" s="1">
        <v>6.7271008086986633E-2</v>
      </c>
      <c r="Z353" s="1">
        <v>5.890298324085938E-2</v>
      </c>
      <c r="AA353" s="1">
        <v>6.1597518780385219E-2</v>
      </c>
      <c r="AB353" s="1">
        <v>5.6324587877592022E-2</v>
      </c>
      <c r="AC353" s="1">
        <v>6.0008325861059135E-2</v>
      </c>
      <c r="AD353" s="1">
        <v>2.8208380496065239E-2</v>
      </c>
      <c r="AE353" s="1">
        <v>0.35787190839016375</v>
      </c>
      <c r="AF353" s="1">
        <v>9.6742531146997934E-2</v>
      </c>
      <c r="AG353" s="1">
        <v>5.7930275446566815E-2</v>
      </c>
      <c r="AH353" s="1">
        <v>2.1329424754510773E-2</v>
      </c>
      <c r="AI353" s="1">
        <v>3.0487085434060889E-2</v>
      </c>
      <c r="AJ353" s="1">
        <v>5.6361706744167059E-2</v>
      </c>
      <c r="AK353" s="1">
        <v>6.4418076271272023E-2</v>
      </c>
      <c r="AL353" s="1">
        <v>6.6697206748352916E-2</v>
      </c>
      <c r="AM353" s="1">
        <v>9.3812562301804028E-2</v>
      </c>
      <c r="AN353" s="1">
        <v>9.9597609854240071E-2</v>
      </c>
      <c r="AO353" s="1">
        <v>8.4332492589297897E-2</v>
      </c>
      <c r="AP353" s="1">
        <v>8.065560490354784E-2</v>
      </c>
      <c r="AQ353" s="1">
        <v>8.1278305310417062E-2</v>
      </c>
      <c r="AR353" s="1">
        <v>7.8743994363506625E-2</v>
      </c>
      <c r="AS353" s="1">
        <v>0.13637266168506748</v>
      </c>
      <c r="AT353" s="1">
        <v>0.1164936858920971</v>
      </c>
      <c r="AU353" s="1">
        <v>0.14386169974628563</v>
      </c>
      <c r="AV353" s="1">
        <v>0.24283096131176252</v>
      </c>
      <c r="AW353" s="1"/>
      <c r="AX353" s="1"/>
      <c r="AY353" s="1"/>
      <c r="AZ353" s="1"/>
      <c r="BA353" s="1"/>
    </row>
    <row r="354" spans="1:56" x14ac:dyDescent="0.25">
      <c r="B354" t="s">
        <v>3</v>
      </c>
      <c r="C354" s="1">
        <v>0.16459823052229741</v>
      </c>
      <c r="D354" s="1">
        <v>0.37120436468646867</v>
      </c>
      <c r="E354" s="1">
        <v>0.43174011580706789</v>
      </c>
      <c r="F354" s="1">
        <v>0.32514006453634081</v>
      </c>
      <c r="G354" s="1">
        <v>0.57673253750681941</v>
      </c>
      <c r="H354" s="1">
        <v>0.68629462204007285</v>
      </c>
      <c r="I354" s="1">
        <v>0.64472197585886726</v>
      </c>
      <c r="J354" s="1">
        <v>0.33482409033380794</v>
      </c>
      <c r="K354" s="1">
        <v>0.44650138877043344</v>
      </c>
      <c r="L354" s="1">
        <v>0.2528521203988871</v>
      </c>
      <c r="M354" s="1">
        <v>0.18950962869553753</v>
      </c>
      <c r="N354" s="1">
        <v>0.16372106906982917</v>
      </c>
      <c r="O354" s="1">
        <v>0.1057731784949804</v>
      </c>
      <c r="P354" s="1">
        <v>0.16304047068395125</v>
      </c>
      <c r="Q354" s="1">
        <v>0.14511007717861854</v>
      </c>
      <c r="R354" s="1">
        <v>0.11783995749085942</v>
      </c>
      <c r="S354" s="1">
        <v>0.24993195511801095</v>
      </c>
      <c r="T354" s="1">
        <v>0.22360949440383393</v>
      </c>
      <c r="U354" s="1">
        <v>0.16792443908197863</v>
      </c>
      <c r="V354" s="1">
        <v>0.15845272694239793</v>
      </c>
      <c r="W354" s="1">
        <v>0.14650795895148344</v>
      </c>
      <c r="X354" s="1">
        <v>0.14561365012823041</v>
      </c>
      <c r="Y354" s="1">
        <v>6.7271008086986633E-2</v>
      </c>
      <c r="Z354" s="1">
        <v>5.890298324085938E-2</v>
      </c>
      <c r="AA354" s="1">
        <v>6.1597518780385219E-2</v>
      </c>
      <c r="AB354" s="1">
        <v>5.6324587877592022E-2</v>
      </c>
      <c r="AC354" s="1">
        <v>6.0008325861059135E-2</v>
      </c>
      <c r="AD354" s="1">
        <v>2.8208380496065239E-2</v>
      </c>
      <c r="AE354" s="1">
        <v>0.35787190839016375</v>
      </c>
      <c r="AF354" s="1">
        <v>9.6742531146997934E-2</v>
      </c>
      <c r="AG354" s="1">
        <v>5.7930275446566815E-2</v>
      </c>
      <c r="AH354" s="1">
        <v>2.1329424754510773E-2</v>
      </c>
      <c r="AI354" s="1">
        <v>3.0487085434060889E-2</v>
      </c>
      <c r="AJ354" s="1">
        <v>5.6361706744167059E-2</v>
      </c>
      <c r="AK354" s="1">
        <v>6.4418076271272023E-2</v>
      </c>
      <c r="AL354" s="1">
        <v>6.6697206748352916E-2</v>
      </c>
      <c r="AM354" s="1">
        <v>9.3812562301804028E-2</v>
      </c>
      <c r="AN354" s="1">
        <v>9.9597609854240071E-2</v>
      </c>
      <c r="AO354" s="1">
        <v>8.4332492589297897E-2</v>
      </c>
      <c r="AP354" s="1">
        <v>8.065560490354784E-2</v>
      </c>
      <c r="AQ354" s="1">
        <v>8.1278305310417062E-2</v>
      </c>
      <c r="AR354" s="1">
        <v>7.8743994363506625E-2</v>
      </c>
      <c r="AS354" s="1">
        <v>0.13637266168506748</v>
      </c>
      <c r="AT354" s="1">
        <v>0.1164936858920971</v>
      </c>
      <c r="AU354" s="1">
        <v>0.14386169974628563</v>
      </c>
      <c r="AV354" s="1">
        <v>0.27</v>
      </c>
      <c r="AW354" s="1">
        <v>0.25800000000000001</v>
      </c>
      <c r="AX354" s="1">
        <v>0.24199999999999999</v>
      </c>
      <c r="AY354" s="1">
        <v>0.13500000000000001</v>
      </c>
      <c r="AZ354" s="1">
        <v>0.124</v>
      </c>
      <c r="BA354" s="1">
        <v>0.107</v>
      </c>
    </row>
    <row r="355" spans="1:56" x14ac:dyDescent="0.25">
      <c r="A355" t="s">
        <v>207</v>
      </c>
      <c r="B355" t="s">
        <v>1</v>
      </c>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v>0.14599999999999999</v>
      </c>
      <c r="AV355" s="1">
        <v>0.126</v>
      </c>
      <c r="AW355" s="1">
        <v>0.129</v>
      </c>
      <c r="AX355" s="1">
        <v>0.13100000000000001</v>
      </c>
      <c r="AY355" s="1">
        <v>0.126</v>
      </c>
      <c r="AZ355" s="1">
        <v>9.8000000000000004E-2</v>
      </c>
      <c r="BA355" s="1">
        <v>7.0999999999999994E-2</v>
      </c>
      <c r="BB355" s="4">
        <v>45962</v>
      </c>
      <c r="BC355" t="s">
        <v>208</v>
      </c>
      <c r="BD355" t="s">
        <v>6</v>
      </c>
    </row>
    <row r="356" spans="1:56" x14ac:dyDescent="0.25">
      <c r="B356" t="s">
        <v>2</v>
      </c>
      <c r="C356" s="1"/>
      <c r="D356" s="1"/>
      <c r="E356" s="1"/>
      <c r="F356" s="1"/>
      <c r="G356" s="1"/>
      <c r="H356" s="1">
        <v>4.6352236842105272E-2</v>
      </c>
      <c r="I356" s="1">
        <v>4.6150409090909089E-2</v>
      </c>
      <c r="J356" s="1">
        <v>5.2201632653061221E-2</v>
      </c>
      <c r="K356" s="1">
        <v>4.8685541501976286E-2</v>
      </c>
      <c r="L356" s="1">
        <v>4.034446697187704E-2</v>
      </c>
      <c r="M356" s="1">
        <v>4.7785703914141414E-2</v>
      </c>
      <c r="N356" s="1">
        <v>4.3688044647660025E-2</v>
      </c>
      <c r="O356" s="1">
        <v>3.9798861082737481E-2</v>
      </c>
      <c r="P356" s="1">
        <v>4.1608102334823642E-2</v>
      </c>
      <c r="Q356" s="1">
        <v>6.4217289562289559E-2</v>
      </c>
      <c r="R356" s="1">
        <v>6.9036315327184891E-2</v>
      </c>
      <c r="S356" s="1">
        <v>7.0173275646371977E-2</v>
      </c>
      <c r="T356" s="1">
        <v>8.3209438984438985E-2</v>
      </c>
      <c r="U356" s="1">
        <v>7.8034418953687817E-2</v>
      </c>
      <c r="V356" s="1">
        <v>0.11236146637889456</v>
      </c>
      <c r="W356" s="1">
        <v>0.11350512496277958</v>
      </c>
      <c r="X356" s="1">
        <v>7.3534112496474374E-2</v>
      </c>
      <c r="Y356" s="1">
        <v>8.1537467558502136E-2</v>
      </c>
      <c r="Z356" s="1">
        <v>8.2710677267404664E-2</v>
      </c>
      <c r="AA356" s="1">
        <v>8.1726171390897523E-2</v>
      </c>
      <c r="AB356" s="1">
        <v>8.2274617471658471E-2</v>
      </c>
      <c r="AC356" s="1">
        <v>5.6001387364048999E-2</v>
      </c>
      <c r="AD356" s="1">
        <v>5.8810652282101375E-2</v>
      </c>
      <c r="AE356" s="1">
        <v>6.1570102280372643E-2</v>
      </c>
      <c r="AF356" s="1">
        <v>4.0258957764730305E-2</v>
      </c>
      <c r="AG356" s="1">
        <v>5.0611089439552767E-2</v>
      </c>
      <c r="AH356" s="1">
        <v>5.4462593130780598E-2</v>
      </c>
      <c r="AI356" s="1">
        <v>4.9300607650520509E-2</v>
      </c>
      <c r="AJ356" s="1">
        <v>4.4253133413198337E-2</v>
      </c>
      <c r="AK356" s="1">
        <v>3.9221227836378943E-2</v>
      </c>
      <c r="AL356" s="1">
        <v>4.2414416192497521E-2</v>
      </c>
      <c r="AM356" s="1">
        <v>3.8045627339028151E-2</v>
      </c>
      <c r="AN356" s="1">
        <v>2.8034825723146927E-2</v>
      </c>
      <c r="AO356" s="1">
        <v>4.6475389486809196E-2</v>
      </c>
      <c r="AP356" s="1">
        <v>2.6052917812106814E-2</v>
      </c>
      <c r="AQ356" s="1">
        <v>2.7764274029762198E-2</v>
      </c>
      <c r="AR356" s="1">
        <v>2.1106627213525183E-2</v>
      </c>
      <c r="AS356" s="1">
        <v>4.8521731904295297E-2</v>
      </c>
      <c r="AT356" s="1">
        <v>6.3054608673333484E-2</v>
      </c>
      <c r="AU356" s="1">
        <v>0.14194454518309116</v>
      </c>
      <c r="AV356" s="1">
        <v>5.870983928356463E-2</v>
      </c>
      <c r="AW356" s="1"/>
      <c r="AX356" s="1"/>
      <c r="AY356" s="1"/>
      <c r="AZ356" s="1"/>
      <c r="BA356" s="1"/>
      <c r="BB356" s="4"/>
    </row>
    <row r="357" spans="1:56" x14ac:dyDescent="0.25">
      <c r="B357" t="s">
        <v>3</v>
      </c>
      <c r="C357" s="1"/>
      <c r="D357" s="1"/>
      <c r="E357" s="1"/>
      <c r="F357" s="1"/>
      <c r="G357" s="1"/>
      <c r="H357" s="1">
        <v>4.6352236842105272E-2</v>
      </c>
      <c r="I357" s="1">
        <v>4.6150409090909089E-2</v>
      </c>
      <c r="J357" s="1">
        <v>5.2201632653061221E-2</v>
      </c>
      <c r="K357" s="1">
        <v>4.8685541501976286E-2</v>
      </c>
      <c r="L357" s="1">
        <v>4.034446697187704E-2</v>
      </c>
      <c r="M357" s="1">
        <v>4.7785703914141414E-2</v>
      </c>
      <c r="N357" s="1">
        <v>4.3688044647660025E-2</v>
      </c>
      <c r="O357" s="1">
        <v>3.9798861082737481E-2</v>
      </c>
      <c r="P357" s="1">
        <v>4.1608102334823642E-2</v>
      </c>
      <c r="Q357" s="1">
        <v>6.4217289562289559E-2</v>
      </c>
      <c r="R357" s="1">
        <v>6.9036315327184891E-2</v>
      </c>
      <c r="S357" s="1">
        <v>7.0173275646371977E-2</v>
      </c>
      <c r="T357" s="1">
        <v>8.3209438984438985E-2</v>
      </c>
      <c r="U357" s="1">
        <v>7.8034418953687817E-2</v>
      </c>
      <c r="V357" s="1">
        <v>0.11236146637889456</v>
      </c>
      <c r="W357" s="1">
        <v>0.11350512496277958</v>
      </c>
      <c r="X357" s="1">
        <v>7.3534112496474374E-2</v>
      </c>
      <c r="Y357" s="1">
        <v>8.1537467558502136E-2</v>
      </c>
      <c r="Z357" s="1">
        <v>8.2710677267404664E-2</v>
      </c>
      <c r="AA357" s="1">
        <v>8.1726171390897523E-2</v>
      </c>
      <c r="AB357" s="1">
        <v>8.2274617471658471E-2</v>
      </c>
      <c r="AC357" s="1">
        <v>5.6001387364048999E-2</v>
      </c>
      <c r="AD357" s="1">
        <v>5.8810652282101375E-2</v>
      </c>
      <c r="AE357" s="1">
        <v>6.1570102280372643E-2</v>
      </c>
      <c r="AF357" s="1">
        <v>4.0258957764730305E-2</v>
      </c>
      <c r="AG357" s="1">
        <v>5.0611089439552767E-2</v>
      </c>
      <c r="AH357" s="1">
        <v>5.4462593130780598E-2</v>
      </c>
      <c r="AI357" s="1">
        <v>4.9300607650520509E-2</v>
      </c>
      <c r="AJ357" s="1">
        <v>4.4253133413198337E-2</v>
      </c>
      <c r="AK357" s="1">
        <v>3.9221227836378943E-2</v>
      </c>
      <c r="AL357" s="1">
        <v>4.2414416192497521E-2</v>
      </c>
      <c r="AM357" s="1">
        <v>3.8045627339028151E-2</v>
      </c>
      <c r="AN357" s="1">
        <v>2.8034825723146927E-2</v>
      </c>
      <c r="AO357" s="1">
        <v>4.6475389486809196E-2</v>
      </c>
      <c r="AP357" s="1">
        <v>2.6052917812106814E-2</v>
      </c>
      <c r="AQ357" s="1">
        <v>2.7764274029762198E-2</v>
      </c>
      <c r="AR357" s="1">
        <v>2.1106627213525183E-2</v>
      </c>
      <c r="AS357" s="1">
        <v>4.8521731904295297E-2</v>
      </c>
      <c r="AT357" s="1">
        <v>6.3054608673333484E-2</v>
      </c>
      <c r="AU357" s="1">
        <v>0.14194454518309116</v>
      </c>
      <c r="AV357" s="1">
        <v>0.126</v>
      </c>
      <c r="AW357" s="1">
        <v>0.129</v>
      </c>
      <c r="AX357" s="1">
        <v>0.13100000000000001</v>
      </c>
      <c r="AY357" s="1">
        <v>0.126</v>
      </c>
      <c r="AZ357" s="1">
        <v>9.8000000000000004E-2</v>
      </c>
      <c r="BA357" s="1">
        <v>7.0999999999999994E-2</v>
      </c>
      <c r="BB357" s="4"/>
    </row>
    <row r="358" spans="1:56" x14ac:dyDescent="0.25">
      <c r="A358" t="s">
        <v>209</v>
      </c>
      <c r="B358" t="s">
        <v>1</v>
      </c>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f>'3. MAC DSF calcs'!C238</f>
        <v>1.9230769230769232E-2</v>
      </c>
      <c r="AU358" s="1">
        <f>'3. MAC DSF calcs'!D238</f>
        <v>0.10646387832699619</v>
      </c>
      <c r="AV358" s="1">
        <f>'3. MAC DSF calcs'!E238</f>
        <v>8.5501858736059477E-2</v>
      </c>
      <c r="AW358" s="1">
        <f>'3. MAC DSF calcs'!F238</f>
        <v>0.15894039735099338</v>
      </c>
      <c r="AX358" s="1">
        <f>'3. MAC DSF calcs'!G238</f>
        <v>0.12779552715654952</v>
      </c>
      <c r="AY358" s="1">
        <f>'3. MAC DSF calcs'!H238</f>
        <v>9.7484276729559755E-2</v>
      </c>
      <c r="AZ358" s="1">
        <f>'3. MAC DSF calcs'!I238</f>
        <v>9.6463022508038579E-2</v>
      </c>
      <c r="BA358" s="1">
        <f>'3. MAC DSF calcs'!J238</f>
        <v>0.13915857605177995</v>
      </c>
      <c r="BB358" s="4">
        <v>46174</v>
      </c>
      <c r="BC358" t="s">
        <v>678</v>
      </c>
      <c r="BD358" t="s">
        <v>6</v>
      </c>
    </row>
    <row r="359" spans="1:56" x14ac:dyDescent="0.25">
      <c r="B359" t="s">
        <v>2</v>
      </c>
      <c r="C359" s="1" t="s">
        <v>114</v>
      </c>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row>
    <row r="360" spans="1:56" x14ac:dyDescent="0.25">
      <c r="B360" t="s">
        <v>3</v>
      </c>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v>1.9230769230769232E-2</v>
      </c>
      <c r="AU360" s="1">
        <v>0.10646387832699619</v>
      </c>
      <c r="AV360" s="1">
        <v>8.5501858736059477E-2</v>
      </c>
      <c r="AW360" s="1">
        <v>0.15894039735099338</v>
      </c>
      <c r="AX360" s="1">
        <v>0.12779552715654952</v>
      </c>
      <c r="AY360" s="1">
        <v>9.7484276729559755E-2</v>
      </c>
      <c r="AZ360" s="1">
        <v>9.6463022508038579E-2</v>
      </c>
      <c r="BA360" s="1">
        <v>0.13915857605177995</v>
      </c>
    </row>
    <row r="361" spans="1:56" x14ac:dyDescent="0.25">
      <c r="A361" t="s">
        <v>210</v>
      </c>
      <c r="B361" t="s">
        <v>1</v>
      </c>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t="s">
        <v>198</v>
      </c>
      <c r="AV361" s="1"/>
      <c r="AW361" s="1"/>
      <c r="AX361" s="1"/>
      <c r="AY361" s="1"/>
      <c r="AZ361" s="1"/>
      <c r="BA361" s="1"/>
    </row>
    <row r="362" spans="1:56" x14ac:dyDescent="0.25">
      <c r="B362" t="s">
        <v>2</v>
      </c>
      <c r="C362" s="1">
        <v>0.20151898263816295</v>
      </c>
      <c r="D362" s="1">
        <v>0.23757932984567567</v>
      </c>
      <c r="E362" s="1">
        <v>0.2325979128745318</v>
      </c>
      <c r="F362" s="1">
        <v>0.26072829819604432</v>
      </c>
      <c r="G362" s="1">
        <v>0.29954681554193358</v>
      </c>
      <c r="H362" s="1">
        <v>0.30346385027943035</v>
      </c>
      <c r="I362" s="1">
        <v>0.33352972885132864</v>
      </c>
      <c r="J362" s="1">
        <v>0.39142861409390728</v>
      </c>
      <c r="K362" s="1">
        <v>0.37032708378488211</v>
      </c>
      <c r="L362" s="1">
        <v>0.38512770759930126</v>
      </c>
      <c r="M362" s="1">
        <v>0.34887104311691924</v>
      </c>
      <c r="N362" s="1">
        <v>0.38499063119078752</v>
      </c>
      <c r="O362" s="1">
        <v>0.31844333849631634</v>
      </c>
      <c r="P362" s="1">
        <v>0.31704192921596436</v>
      </c>
      <c r="Q362" s="1">
        <v>0.33022530357931879</v>
      </c>
      <c r="R362" s="1">
        <v>0.30774740757899333</v>
      </c>
      <c r="S362" s="1">
        <v>0.28829080246074545</v>
      </c>
      <c r="T362" s="1">
        <v>0.29111223974757194</v>
      </c>
      <c r="U362" s="1">
        <v>0.27266039894887728</v>
      </c>
      <c r="V362" s="1">
        <v>0.28277206967156748</v>
      </c>
      <c r="W362" s="1">
        <v>0.38119329353270526</v>
      </c>
      <c r="X362" s="1">
        <v>0.26118744563151031</v>
      </c>
      <c r="Y362" s="1">
        <v>0.26204229150728464</v>
      </c>
      <c r="Z362" s="1">
        <v>0.25139155426670662</v>
      </c>
      <c r="AA362" s="1">
        <v>0.28001948292047912</v>
      </c>
      <c r="AB362" s="1">
        <v>0.24872511992906637</v>
      </c>
      <c r="AC362" s="1">
        <v>0.29625343997843739</v>
      </c>
      <c r="AD362" s="1">
        <v>0.25020039539373912</v>
      </c>
      <c r="AE362" s="1">
        <v>0.15722939014763801</v>
      </c>
      <c r="AF362" s="1">
        <v>0.1838297822588506</v>
      </c>
      <c r="AG362" s="1">
        <v>0.18017368164318606</v>
      </c>
      <c r="AH362" s="1">
        <v>0.19645997675275054</v>
      </c>
      <c r="AI362" s="1">
        <v>0.1922403473174786</v>
      </c>
      <c r="AJ362" s="1">
        <v>0.16242389810355062</v>
      </c>
      <c r="AK362" s="1">
        <v>0.14335509758425005</v>
      </c>
      <c r="AL362" s="1">
        <v>0.15513729818038216</v>
      </c>
      <c r="AM362" s="1">
        <v>0.18005152644456626</v>
      </c>
      <c r="AN362" s="1">
        <v>0.26413120210764968</v>
      </c>
      <c r="AO362" s="1">
        <v>0.23858429173395623</v>
      </c>
      <c r="AP362" s="1">
        <v>0.26875076299077777</v>
      </c>
      <c r="AQ362" s="1">
        <v>0.24277459422661432</v>
      </c>
      <c r="AR362" s="1">
        <v>0.30366893509218956</v>
      </c>
      <c r="AS362" s="1">
        <v>0.22644656639478186</v>
      </c>
      <c r="AT362" s="1">
        <v>0.2327032850956996</v>
      </c>
      <c r="AU362" s="1">
        <v>0.2802378834796212</v>
      </c>
      <c r="AV362" s="1">
        <v>0.2937556573327359</v>
      </c>
      <c r="AW362" s="1">
        <v>0.2176655573624946</v>
      </c>
      <c r="AX362" s="1"/>
      <c r="AY362" s="1"/>
      <c r="AZ362" s="1"/>
      <c r="BA362" s="1"/>
      <c r="BB362" s="1"/>
    </row>
    <row r="363" spans="1:56" x14ac:dyDescent="0.25">
      <c r="B363" t="s">
        <v>3</v>
      </c>
      <c r="C363" s="1">
        <v>0.20151898263816295</v>
      </c>
      <c r="D363" s="1">
        <v>0.23757932984567567</v>
      </c>
      <c r="E363" s="1">
        <v>0.2325979128745318</v>
      </c>
      <c r="F363" s="1">
        <v>0.26072829819604432</v>
      </c>
      <c r="G363" s="1">
        <v>0.29954681554193358</v>
      </c>
      <c r="H363" s="1">
        <v>0.30346385027943035</v>
      </c>
      <c r="I363" s="1">
        <v>0.33352972885132864</v>
      </c>
      <c r="J363" s="1">
        <v>0.39142861409390728</v>
      </c>
      <c r="K363" s="1">
        <v>0.37032708378488211</v>
      </c>
      <c r="L363" s="1">
        <v>0.38512770759930126</v>
      </c>
      <c r="M363" s="1">
        <v>0.34887104311691924</v>
      </c>
      <c r="N363" s="1">
        <v>0.38499063119078752</v>
      </c>
      <c r="O363" s="1">
        <v>0.31844333849631634</v>
      </c>
      <c r="P363" s="1">
        <v>0.31704192921596436</v>
      </c>
      <c r="Q363" s="1">
        <v>0.33022530357931879</v>
      </c>
      <c r="R363" s="1">
        <v>0.30774740757899333</v>
      </c>
      <c r="S363" s="1">
        <v>0.28829080246074545</v>
      </c>
      <c r="T363" s="1">
        <v>0.29111223974757194</v>
      </c>
      <c r="U363" s="1">
        <v>0.27266039894887728</v>
      </c>
      <c r="V363" s="1">
        <v>0.28277206967156748</v>
      </c>
      <c r="W363" s="1">
        <v>0.38119329353270526</v>
      </c>
      <c r="X363" s="1">
        <v>0.26118744563151031</v>
      </c>
      <c r="Y363" s="1">
        <v>0.26204229150728464</v>
      </c>
      <c r="Z363" s="1">
        <v>0.25139155426670662</v>
      </c>
      <c r="AA363" s="1">
        <v>0.28001948292047912</v>
      </c>
      <c r="AB363" s="1">
        <v>0.24872511992906637</v>
      </c>
      <c r="AC363" s="1">
        <v>0.29625343997843739</v>
      </c>
      <c r="AD363" s="1">
        <v>0.25020039539373912</v>
      </c>
      <c r="AE363" s="1">
        <v>0.15722939014763801</v>
      </c>
      <c r="AF363" s="1">
        <v>0.1838297822588506</v>
      </c>
      <c r="AG363" s="1">
        <v>0.18017368164318606</v>
      </c>
      <c r="AH363" s="1">
        <v>0.19645997675275054</v>
      </c>
      <c r="AI363" s="1">
        <v>0.1922403473174786</v>
      </c>
      <c r="AJ363" s="1">
        <v>0.16242389810355062</v>
      </c>
      <c r="AK363" s="1">
        <v>0.14335509758425005</v>
      </c>
      <c r="AL363" s="1">
        <v>0.15513729818038216</v>
      </c>
      <c r="AM363" s="1">
        <v>0.18005152644456626</v>
      </c>
      <c r="AN363" s="1">
        <v>0.26413120210764968</v>
      </c>
      <c r="AO363" s="1">
        <v>0.23858429173395623</v>
      </c>
      <c r="AP363" s="1">
        <v>0.26875076299077777</v>
      </c>
      <c r="AQ363" s="1">
        <v>0.24277459422661432</v>
      </c>
      <c r="AR363" s="1">
        <v>0.30366893509218956</v>
      </c>
      <c r="AS363" s="1">
        <v>0.22644656639478186</v>
      </c>
      <c r="AT363" s="1">
        <v>0.2327032850956996</v>
      </c>
      <c r="AU363" s="1">
        <v>0.2802378834796212</v>
      </c>
      <c r="AV363" s="1">
        <v>0.2937556573327359</v>
      </c>
      <c r="AW363" s="1">
        <v>0.2176655573624946</v>
      </c>
      <c r="AX363" s="1"/>
      <c r="AY363" s="1"/>
      <c r="AZ363" s="1"/>
      <c r="BA363" s="1"/>
    </row>
    <row r="364" spans="1:56" x14ac:dyDescent="0.25">
      <c r="A364" t="s">
        <v>211</v>
      </c>
      <c r="B364" t="s">
        <v>1</v>
      </c>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v>0.11855670103092783</v>
      </c>
      <c r="AV364" s="1">
        <v>0.1020408163265306</v>
      </c>
      <c r="AW364" s="1">
        <v>0.1076923076923077</v>
      </c>
      <c r="AX364" s="1">
        <v>9.2307692307692313E-2</v>
      </c>
      <c r="AY364" s="1">
        <v>9.2307692307692313E-2</v>
      </c>
      <c r="AZ364" s="1">
        <v>8.2051282051282051E-2</v>
      </c>
      <c r="BA364" s="1">
        <v>7.6923076923076927E-2</v>
      </c>
      <c r="BB364" s="4">
        <v>46054</v>
      </c>
      <c r="BC364" t="s">
        <v>212</v>
      </c>
      <c r="BD364" t="s">
        <v>6</v>
      </c>
    </row>
    <row r="365" spans="1:56" x14ac:dyDescent="0.25">
      <c r="B365" t="s">
        <v>2</v>
      </c>
      <c r="C365" s="1">
        <v>4.2038170999222496E-2</v>
      </c>
      <c r="D365" s="1">
        <v>6.3672285509144139E-2</v>
      </c>
      <c r="E365" s="1">
        <v>9.3219329535778064E-2</v>
      </c>
      <c r="F365" s="1">
        <v>0.10032613667588153</v>
      </c>
      <c r="G365" s="1">
        <v>0.10373578101819515</v>
      </c>
      <c r="H365" s="1">
        <v>0.13773660276287275</v>
      </c>
      <c r="I365" s="1">
        <v>0.12279649461588321</v>
      </c>
      <c r="J365" s="1">
        <v>0.14014848005908984</v>
      </c>
      <c r="K365" s="1">
        <v>0.17149718359951771</v>
      </c>
      <c r="L365" s="1">
        <v>0.13876515453646701</v>
      </c>
      <c r="M365" s="1">
        <v>0.10195051825679829</v>
      </c>
      <c r="N365" s="1">
        <v>0.10848912688159663</v>
      </c>
      <c r="O365" s="1">
        <v>0.1098281539250377</v>
      </c>
      <c r="P365" s="1">
        <v>8.9659956745702429E-2</v>
      </c>
      <c r="Q365" s="1">
        <v>0.13768338476129174</v>
      </c>
      <c r="R365" s="1">
        <v>0.12615438006653326</v>
      </c>
      <c r="S365" s="1">
        <v>0.10820569530160855</v>
      </c>
      <c r="T365" s="1">
        <v>0.10786747843621054</v>
      </c>
      <c r="U365" s="1">
        <v>0.1253772440742463</v>
      </c>
      <c r="V365" s="1">
        <v>0.11186117507135336</v>
      </c>
      <c r="W365" s="1">
        <v>0.11630856421941554</v>
      </c>
      <c r="X365" s="1">
        <v>0.19906680314515529</v>
      </c>
      <c r="Y365" s="1">
        <v>0.24412304647366645</v>
      </c>
      <c r="Z365" s="1">
        <v>0.1512041873043935</v>
      </c>
      <c r="AA365" s="1">
        <v>0.14361561826367231</v>
      </c>
      <c r="AB365" s="1">
        <v>0.13473168226375604</v>
      </c>
      <c r="AC365" s="1">
        <v>0.10336593393000489</v>
      </c>
      <c r="AD365" s="1">
        <v>8.1763397668423457E-2</v>
      </c>
      <c r="AE365" s="1">
        <v>6.2548636264736501E-2</v>
      </c>
      <c r="AF365" s="1">
        <v>5.90554623337817E-2</v>
      </c>
      <c r="AG365" s="1">
        <v>5.1614761479980828E-2</v>
      </c>
      <c r="AH365" s="1">
        <v>5.2110269464793767E-2</v>
      </c>
      <c r="AI365" s="1">
        <v>4.4093308205922117E-2</v>
      </c>
      <c r="AJ365" s="1">
        <v>3.3683610163210836E-2</v>
      </c>
      <c r="AK365" s="1">
        <v>3.9500503717252777E-2</v>
      </c>
      <c r="AL365" s="1">
        <v>3.9456923391050176E-2</v>
      </c>
      <c r="AM365" s="1">
        <v>4.6351151216727574E-2</v>
      </c>
      <c r="AN365" s="1">
        <v>6.363682016690933E-2</v>
      </c>
      <c r="AO365" s="1">
        <v>6.3676215754158813E-2</v>
      </c>
      <c r="AP365" s="1">
        <v>7.9512098557485866E-2</v>
      </c>
      <c r="AQ365" s="1">
        <v>8.5330076851212328E-2</v>
      </c>
      <c r="AR365" s="1">
        <v>0.10251441116988459</v>
      </c>
      <c r="AS365" s="1">
        <v>9.0464686677692238E-2</v>
      </c>
      <c r="AT365" s="1">
        <v>7.7980334490898959E-2</v>
      </c>
      <c r="AU365" s="1">
        <v>7.8542287739971253E-2</v>
      </c>
      <c r="AV365" s="1">
        <v>8.0809205161258904E-2</v>
      </c>
      <c r="AW365" s="1"/>
      <c r="AX365" s="1"/>
      <c r="AY365" s="1"/>
      <c r="AZ365" s="1"/>
      <c r="BA365" s="1"/>
    </row>
    <row r="366" spans="1:56" x14ac:dyDescent="0.25">
      <c r="B366" t="s">
        <v>3</v>
      </c>
      <c r="C366" s="1">
        <v>4.2038170999222496E-2</v>
      </c>
      <c r="D366" s="1">
        <v>6.3672285509144139E-2</v>
      </c>
      <c r="E366" s="1">
        <v>9.3219329535778064E-2</v>
      </c>
      <c r="F366" s="1">
        <v>0.10032613667588153</v>
      </c>
      <c r="G366" s="1">
        <v>0.10373578101819515</v>
      </c>
      <c r="H366" s="1">
        <v>0.13773660276287275</v>
      </c>
      <c r="I366" s="1">
        <v>0.12279649461588321</v>
      </c>
      <c r="J366" s="1">
        <v>0.14014848005908984</v>
      </c>
      <c r="K366" s="1">
        <v>0.17149718359951771</v>
      </c>
      <c r="L366" s="1">
        <v>0.13876515453646701</v>
      </c>
      <c r="M366" s="1">
        <v>0.10195051825679829</v>
      </c>
      <c r="N366" s="1">
        <v>0.10848912688159663</v>
      </c>
      <c r="O366" s="1">
        <v>0.1098281539250377</v>
      </c>
      <c r="P366" s="1">
        <v>8.9659956745702429E-2</v>
      </c>
      <c r="Q366" s="1">
        <v>0.13768338476129174</v>
      </c>
      <c r="R366" s="1">
        <v>0.12615438006653326</v>
      </c>
      <c r="S366" s="1">
        <v>0.10820569530160855</v>
      </c>
      <c r="T366" s="1">
        <v>0.10786747843621054</v>
      </c>
      <c r="U366" s="1">
        <v>0.1253772440742463</v>
      </c>
      <c r="V366" s="1">
        <v>0.11186117507135336</v>
      </c>
      <c r="W366" s="1">
        <v>0.11630856421941554</v>
      </c>
      <c r="X366" s="1">
        <v>0.19906680314515529</v>
      </c>
      <c r="Y366" s="1">
        <v>0.24412304647366645</v>
      </c>
      <c r="Z366" s="1">
        <v>0.1512041873043935</v>
      </c>
      <c r="AA366" s="1">
        <v>0.14361561826367231</v>
      </c>
      <c r="AB366" s="1">
        <v>0.13473168226375604</v>
      </c>
      <c r="AC366" s="1">
        <v>0.10336593393000489</v>
      </c>
      <c r="AD366" s="1">
        <v>8.1763397668423457E-2</v>
      </c>
      <c r="AE366" s="1">
        <v>6.2548636264736501E-2</v>
      </c>
      <c r="AF366" s="1">
        <v>5.90554623337817E-2</v>
      </c>
      <c r="AG366" s="1">
        <v>5.1614761479980828E-2</v>
      </c>
      <c r="AH366" s="1">
        <v>5.2110269464793767E-2</v>
      </c>
      <c r="AI366" s="1">
        <v>4.4093308205922117E-2</v>
      </c>
      <c r="AJ366" s="1">
        <v>3.3683610163210836E-2</v>
      </c>
      <c r="AK366" s="1">
        <v>3.9500503717252777E-2</v>
      </c>
      <c r="AL366" s="1">
        <v>3.9456923391050176E-2</v>
      </c>
      <c r="AM366" s="1">
        <v>4.6351151216727574E-2</v>
      </c>
      <c r="AN366" s="1">
        <v>6.363682016690933E-2</v>
      </c>
      <c r="AO366" s="1">
        <v>6.3676215754158813E-2</v>
      </c>
      <c r="AP366" s="1">
        <v>7.9512098557485866E-2</v>
      </c>
      <c r="AQ366" s="1">
        <v>8.5330076851212328E-2</v>
      </c>
      <c r="AR366" s="1">
        <v>0.10251441116988459</v>
      </c>
      <c r="AS366" s="1">
        <v>9.0464686677692238E-2</v>
      </c>
      <c r="AT366" s="1">
        <v>7.7980334490898959E-2</v>
      </c>
      <c r="AU366" s="1">
        <v>7.8542287739971253E-2</v>
      </c>
      <c r="AV366" s="1">
        <v>0.1020408163265306</v>
      </c>
      <c r="AW366" s="1">
        <v>0.1076923076923077</v>
      </c>
      <c r="AX366" s="1">
        <v>9.2307692307692313E-2</v>
      </c>
      <c r="AY366" s="1">
        <v>9.2307692307692313E-2</v>
      </c>
      <c r="AZ366" s="1">
        <v>8.2051282051282051E-2</v>
      </c>
      <c r="BA366" s="1">
        <v>7.6923076923076927E-2</v>
      </c>
    </row>
    <row r="367" spans="1:56" x14ac:dyDescent="0.25">
      <c r="A367" t="s">
        <v>213</v>
      </c>
      <c r="B367" t="s">
        <v>1</v>
      </c>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t="s">
        <v>198</v>
      </c>
      <c r="AV367" s="1"/>
      <c r="AW367" s="1"/>
      <c r="AX367" s="1"/>
      <c r="AY367" s="1"/>
      <c r="AZ367" s="1"/>
      <c r="BA367" s="1"/>
    </row>
    <row r="368" spans="1:56" x14ac:dyDescent="0.25">
      <c r="B368" t="s">
        <v>2</v>
      </c>
      <c r="C368" s="1"/>
      <c r="D368" s="1"/>
      <c r="E368" s="1"/>
      <c r="F368" s="1"/>
      <c r="G368" s="1"/>
      <c r="H368" s="1"/>
      <c r="I368" s="1"/>
      <c r="J368" s="1"/>
      <c r="K368" s="1"/>
      <c r="L368" s="1"/>
      <c r="M368" s="1"/>
      <c r="N368" s="1"/>
      <c r="O368" s="1"/>
      <c r="P368" s="1"/>
      <c r="Q368" s="1"/>
      <c r="R368" s="1"/>
      <c r="S368" s="1"/>
      <c r="T368" s="1">
        <v>0.36647985850158027</v>
      </c>
      <c r="U368" s="1">
        <v>0.40335041093684704</v>
      </c>
      <c r="V368" s="1">
        <v>0.37480688178277882</v>
      </c>
      <c r="W368" s="1">
        <v>0.38212185447695546</v>
      </c>
      <c r="X368" s="1">
        <v>0.33734142680153467</v>
      </c>
      <c r="Y368" s="1">
        <v>0.32356343095913681</v>
      </c>
      <c r="Z368" s="1">
        <v>0.15588252992229049</v>
      </c>
      <c r="AA368" s="1">
        <v>0.13018665628365661</v>
      </c>
      <c r="AB368" s="1">
        <v>6.5283373843124631E-2</v>
      </c>
      <c r="AC368" s="1">
        <v>5.1934963562389573E-2</v>
      </c>
      <c r="AD368" s="1">
        <v>4.3938386780856098E-2</v>
      </c>
      <c r="AE368" s="1">
        <v>3.8151598936272298E-2</v>
      </c>
      <c r="AF368" s="1">
        <v>4.1550354073139464E-2</v>
      </c>
      <c r="AG368" s="1">
        <v>5.1866811719080891E-2</v>
      </c>
      <c r="AH368" s="1">
        <v>4.7893452238114344E-2</v>
      </c>
      <c r="AI368" s="1">
        <v>3.8544320636887196E-2</v>
      </c>
      <c r="AJ368" s="1">
        <v>6.0615733024562891E-2</v>
      </c>
      <c r="AK368" s="1">
        <v>0.198555691030535</v>
      </c>
      <c r="AL368" s="1">
        <v>0.24472553892324289</v>
      </c>
      <c r="AM368" s="1">
        <v>0.35258418801263164</v>
      </c>
      <c r="AN368" s="1">
        <v>0.30115310999018013</v>
      </c>
      <c r="AO368" s="1">
        <v>0.32674841040384811</v>
      </c>
      <c r="AP368" s="1">
        <v>0.3608426090478975</v>
      </c>
      <c r="AQ368" s="1">
        <v>0.34157145813812262</v>
      </c>
      <c r="AR368" s="1">
        <v>0.23586099217815487</v>
      </c>
      <c r="AS368" s="1">
        <v>0.11957367496724079</v>
      </c>
      <c r="AT368" s="1">
        <v>0.13241589611971405</v>
      </c>
      <c r="AU368" s="1">
        <v>9.722212075136373E-2</v>
      </c>
      <c r="AV368" s="1">
        <v>7.2395210127241733E-2</v>
      </c>
      <c r="AW368" s="1">
        <v>6.2985703735315882E-2</v>
      </c>
      <c r="AX368" s="1"/>
      <c r="AY368" s="1"/>
      <c r="AZ368" s="1"/>
      <c r="BA368" s="1"/>
    </row>
    <row r="369" spans="1:56" x14ac:dyDescent="0.25">
      <c r="B369" t="s">
        <v>3</v>
      </c>
      <c r="C369" s="1"/>
      <c r="D369" s="1"/>
      <c r="E369" s="1"/>
      <c r="F369" s="1"/>
      <c r="G369" s="1"/>
      <c r="H369" s="1"/>
      <c r="I369" s="1"/>
      <c r="J369" s="1"/>
      <c r="K369" s="1"/>
      <c r="L369" s="1"/>
      <c r="M369" s="1"/>
      <c r="N369" s="1"/>
      <c r="O369" s="1"/>
      <c r="P369" s="1"/>
      <c r="Q369" s="1"/>
      <c r="R369" s="1"/>
      <c r="S369" s="1"/>
      <c r="T369" s="1">
        <v>0.36647985850158027</v>
      </c>
      <c r="U369" s="1">
        <v>0.40335041093684704</v>
      </c>
      <c r="V369" s="1">
        <v>0.37480688178277882</v>
      </c>
      <c r="W369" s="1">
        <v>0.38212185447695546</v>
      </c>
      <c r="X369" s="1">
        <v>0.33734142680153467</v>
      </c>
      <c r="Y369" s="1">
        <v>0.32356343095913681</v>
      </c>
      <c r="Z369" s="1">
        <v>0.15588252992229049</v>
      </c>
      <c r="AA369" s="1">
        <v>0.13018665628365661</v>
      </c>
      <c r="AB369" s="1">
        <v>6.5283373843124631E-2</v>
      </c>
      <c r="AC369" s="1">
        <v>5.1934963562389573E-2</v>
      </c>
      <c r="AD369" s="1">
        <v>4.3938386780856098E-2</v>
      </c>
      <c r="AE369" s="1">
        <v>3.8151598936272298E-2</v>
      </c>
      <c r="AF369" s="1">
        <v>4.1550354073139464E-2</v>
      </c>
      <c r="AG369" s="1">
        <v>5.1866811719080891E-2</v>
      </c>
      <c r="AH369" s="1">
        <v>4.7893452238114344E-2</v>
      </c>
      <c r="AI369" s="1">
        <v>3.8544320636887196E-2</v>
      </c>
      <c r="AJ369" s="1">
        <v>6.0615733024562891E-2</v>
      </c>
      <c r="AK369" s="1">
        <v>0.198555691030535</v>
      </c>
      <c r="AL369" s="1">
        <v>0.24472553892324289</v>
      </c>
      <c r="AM369" s="1">
        <v>0.35258418801263164</v>
      </c>
      <c r="AN369" s="1">
        <v>0.30115310999018013</v>
      </c>
      <c r="AO369" s="1">
        <v>0.32674841040384811</v>
      </c>
      <c r="AP369" s="1">
        <v>0.3608426090478975</v>
      </c>
      <c r="AQ369" s="1">
        <v>0.34157145813812262</v>
      </c>
      <c r="AR369" s="1">
        <v>0.23586099217815487</v>
      </c>
      <c r="AS369" s="1">
        <v>0.11957367496724079</v>
      </c>
      <c r="AT369" s="1">
        <v>0.13241589611971405</v>
      </c>
      <c r="AU369" s="1">
        <v>9.722212075136373E-2</v>
      </c>
      <c r="AV369" s="1">
        <v>7.2395210127241733E-2</v>
      </c>
      <c r="AW369" s="1">
        <v>6.2985703735315882E-2</v>
      </c>
      <c r="AX369" s="1"/>
      <c r="AY369" s="1"/>
      <c r="AZ369" s="1"/>
      <c r="BA369" s="1"/>
    </row>
    <row r="370" spans="1:56" x14ac:dyDescent="0.25">
      <c r="A370" t="s">
        <v>214</v>
      </c>
      <c r="B370" t="s">
        <v>1</v>
      </c>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v>2.1999999999999999E-2</v>
      </c>
      <c r="AJ370" s="1">
        <v>0.02</v>
      </c>
      <c r="AK370" s="1">
        <v>2.1999999999999999E-2</v>
      </c>
      <c r="AL370" s="1">
        <v>7.9000000000000001E-2</v>
      </c>
      <c r="AM370" s="1">
        <v>6.5000000000000002E-2</v>
      </c>
      <c r="AN370" s="1">
        <v>6.6000000000000003E-2</v>
      </c>
      <c r="AO370" s="1">
        <v>5.3999999999999999E-2</v>
      </c>
      <c r="AP370" s="1">
        <v>1.2999999999999999E-2</v>
      </c>
      <c r="AQ370" s="1">
        <v>1.2999999999999999E-2</v>
      </c>
      <c r="AR370" s="1">
        <v>1.0999999999999999E-2</v>
      </c>
      <c r="AS370" s="1">
        <v>1.0999999999999999E-2</v>
      </c>
      <c r="AT370" s="1">
        <v>1.0999999999999999E-2</v>
      </c>
      <c r="AU370" s="1">
        <v>8.0000000000000002E-3</v>
      </c>
      <c r="AV370" s="1">
        <v>4.0000000000000001E-3</v>
      </c>
      <c r="AW370" s="1">
        <v>3.0000000000000001E-3</v>
      </c>
      <c r="AX370" s="1">
        <v>3.0000000000000001E-3</v>
      </c>
      <c r="AY370" s="1">
        <v>3.0000000000000001E-3</v>
      </c>
      <c r="AZ370" s="1">
        <v>3.0000000000000001E-3</v>
      </c>
      <c r="BA370" s="1">
        <v>4.0000000000000001E-3</v>
      </c>
      <c r="BC370" t="s">
        <v>215</v>
      </c>
      <c r="BD370" t="s">
        <v>6</v>
      </c>
    </row>
    <row r="371" spans="1:56" x14ac:dyDescent="0.25">
      <c r="B371" t="s">
        <v>2</v>
      </c>
      <c r="C371" s="1" t="s">
        <v>114</v>
      </c>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row>
    <row r="372" spans="1:56" x14ac:dyDescent="0.25">
      <c r="B372" t="s">
        <v>3</v>
      </c>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v>2.1999999999999999E-2</v>
      </c>
      <c r="AJ372" s="1">
        <v>0.02</v>
      </c>
      <c r="AK372" s="1">
        <v>2.1999999999999999E-2</v>
      </c>
      <c r="AL372" s="1">
        <v>7.9000000000000001E-2</v>
      </c>
      <c r="AM372" s="1">
        <v>6.5000000000000002E-2</v>
      </c>
      <c r="AN372" s="1">
        <v>6.6000000000000003E-2</v>
      </c>
      <c r="AO372" s="1">
        <v>5.3999999999999999E-2</v>
      </c>
      <c r="AP372" s="1">
        <v>1.2999999999999999E-2</v>
      </c>
      <c r="AQ372" s="1">
        <v>1.2999999999999999E-2</v>
      </c>
      <c r="AR372" s="1">
        <v>1.0999999999999999E-2</v>
      </c>
      <c r="AS372" s="1">
        <v>1.0999999999999999E-2</v>
      </c>
      <c r="AT372" s="1">
        <v>1.0999999999999999E-2</v>
      </c>
      <c r="AU372" s="1">
        <v>8.0000000000000002E-3</v>
      </c>
      <c r="AV372" s="1">
        <v>4.0000000000000001E-3</v>
      </c>
      <c r="AW372" s="1">
        <v>3.0000000000000001E-3</v>
      </c>
      <c r="AX372" s="1">
        <v>3.0000000000000001E-3</v>
      </c>
      <c r="AY372" s="1">
        <v>3.0000000000000001E-3</v>
      </c>
      <c r="AZ372" s="1">
        <v>3.0000000000000001E-3</v>
      </c>
      <c r="BA372" s="1">
        <v>4.0000000000000001E-3</v>
      </c>
    </row>
    <row r="373" spans="1:56" x14ac:dyDescent="0.25">
      <c r="A373" t="s">
        <v>216</v>
      </c>
      <c r="B373" t="s">
        <v>1</v>
      </c>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v>0.16200000000000001</v>
      </c>
      <c r="AV373" s="1">
        <v>0.214</v>
      </c>
      <c r="AW373" s="1">
        <v>0.19600000000000001</v>
      </c>
      <c r="AX373" s="1">
        <v>0.16200000000000001</v>
      </c>
      <c r="AY373" s="1">
        <v>0.156</v>
      </c>
      <c r="AZ373" s="1">
        <v>0.16700000000000001</v>
      </c>
      <c r="BA373" s="1">
        <v>0.14299999999999999</v>
      </c>
      <c r="BB373" s="4">
        <v>46235</v>
      </c>
      <c r="BC373" t="s">
        <v>790</v>
      </c>
      <c r="BD373" t="s">
        <v>86</v>
      </c>
    </row>
    <row r="374" spans="1:56" x14ac:dyDescent="0.25">
      <c r="B374" t="s">
        <v>2</v>
      </c>
      <c r="C374" s="1">
        <v>4.9698337754284179E-2</v>
      </c>
      <c r="D374" s="1">
        <v>3.6841181694955212E-2</v>
      </c>
      <c r="E374" s="1">
        <v>5.0360186682520798E-2</v>
      </c>
      <c r="F374" s="1">
        <v>6.2042198847519034E-2</v>
      </c>
      <c r="G374" s="1">
        <v>0.12198513660147124</v>
      </c>
      <c r="H374" s="1">
        <v>0.16161798310019621</v>
      </c>
      <c r="I374" s="1">
        <v>0.17959243043496673</v>
      </c>
      <c r="J374" s="1">
        <v>0.10341709058913143</v>
      </c>
      <c r="K374" s="1">
        <v>0.12592307774227901</v>
      </c>
      <c r="L374" s="1">
        <v>0.14355307660432823</v>
      </c>
      <c r="M374" s="1">
        <v>0.13401323422283568</v>
      </c>
      <c r="N374" s="1">
        <v>0.26069933007075036</v>
      </c>
      <c r="O374" s="1">
        <v>0.21176519988242207</v>
      </c>
      <c r="P374" s="1">
        <v>0.22368562895582725</v>
      </c>
      <c r="Q374" s="1">
        <v>0.16721822069597067</v>
      </c>
      <c r="R374" s="1">
        <v>0.12736359675785205</v>
      </c>
      <c r="S374" s="1">
        <v>0.13470836713526327</v>
      </c>
      <c r="T374" s="1">
        <v>0.14344028573339707</v>
      </c>
      <c r="U374" s="1">
        <v>0.13692521404017702</v>
      </c>
      <c r="V374" s="1">
        <v>0.12134640640307812</v>
      </c>
      <c r="W374" s="1">
        <v>6.3245099198968036E-2</v>
      </c>
      <c r="X374" s="1">
        <v>3.9688022806701653E-2</v>
      </c>
      <c r="Y374" s="1">
        <v>5.6426008307312807E-2</v>
      </c>
      <c r="Z374" s="1">
        <v>6.6518058531153293E-2</v>
      </c>
      <c r="AA374" s="1">
        <v>5.919025074247853E-2</v>
      </c>
      <c r="AB374" s="1">
        <v>9.48486537943726E-2</v>
      </c>
      <c r="AC374" s="1">
        <v>5.1989625289176535E-2</v>
      </c>
      <c r="AD374" s="1">
        <v>2.9246680783610108E-2</v>
      </c>
      <c r="AE374" s="1">
        <v>2.7583865150776932E-2</v>
      </c>
      <c r="AF374" s="1">
        <v>2.7728691425982874E-2</v>
      </c>
      <c r="AG374" s="1">
        <v>2.3354452145006834E-2</v>
      </c>
      <c r="AH374" s="1">
        <v>2.0783691686355948E-2</v>
      </c>
      <c r="AI374" s="1">
        <v>2.0541182373255192E-2</v>
      </c>
      <c r="AJ374" s="1">
        <v>2.4999211240465998E-2</v>
      </c>
      <c r="AK374" s="1">
        <v>2.5923577753556807E-2</v>
      </c>
      <c r="AL374" s="1">
        <v>2.3714305312633452E-2</v>
      </c>
      <c r="AM374" s="1">
        <v>2.6897909553652302E-2</v>
      </c>
      <c r="AN374" s="1">
        <v>4.5127249199400789E-2</v>
      </c>
      <c r="AO374" s="1">
        <v>7.1668805703129904E-2</v>
      </c>
      <c r="AP374" s="1">
        <v>5.5606609973547841E-2</v>
      </c>
      <c r="AQ374" s="1">
        <v>7.4765438133060219E-2</v>
      </c>
      <c r="AR374" s="1">
        <v>0.11677234712731123</v>
      </c>
      <c r="AS374" s="1">
        <v>0.11907047967881654</v>
      </c>
      <c r="AT374" s="1">
        <v>0.14555753742388081</v>
      </c>
      <c r="AU374" s="1">
        <v>0.15809998428509719</v>
      </c>
      <c r="AV374" s="1">
        <v>0.13988632638067824</v>
      </c>
      <c r="AW374" s="1"/>
      <c r="AX374" s="1"/>
      <c r="AY374" s="1"/>
      <c r="AZ374" s="1"/>
      <c r="BA374" s="1"/>
    </row>
    <row r="375" spans="1:56" x14ac:dyDescent="0.25">
      <c r="B375" t="s">
        <v>3</v>
      </c>
      <c r="C375" s="1">
        <v>4.9698337754284179E-2</v>
      </c>
      <c r="D375" s="1">
        <v>3.6841181694955212E-2</v>
      </c>
      <c r="E375" s="1">
        <v>5.0360186682520798E-2</v>
      </c>
      <c r="F375" s="1">
        <v>6.2042198847519034E-2</v>
      </c>
      <c r="G375" s="1">
        <v>0.12198513660147124</v>
      </c>
      <c r="H375" s="1">
        <v>0.16161798310019621</v>
      </c>
      <c r="I375" s="1">
        <v>0.17959243043496673</v>
      </c>
      <c r="J375" s="1">
        <v>0.10341709058913143</v>
      </c>
      <c r="K375" s="1">
        <v>0.12592307774227901</v>
      </c>
      <c r="L375" s="1">
        <v>0.14355307660432823</v>
      </c>
      <c r="M375" s="1">
        <v>0.13401323422283568</v>
      </c>
      <c r="N375" s="1">
        <v>0.26069933007075036</v>
      </c>
      <c r="O375" s="1">
        <v>0.21176519988242207</v>
      </c>
      <c r="P375" s="1">
        <v>0.22368562895582725</v>
      </c>
      <c r="Q375" s="1">
        <v>0.16721822069597067</v>
      </c>
      <c r="R375" s="1">
        <v>0.12736359675785205</v>
      </c>
      <c r="S375" s="1">
        <v>0.13470836713526327</v>
      </c>
      <c r="T375" s="1">
        <v>0.14344028573339707</v>
      </c>
      <c r="U375" s="1">
        <v>0.13692521404017702</v>
      </c>
      <c r="V375" s="1">
        <v>0.12134640640307812</v>
      </c>
      <c r="W375" s="1">
        <v>6.3245099198968036E-2</v>
      </c>
      <c r="X375" s="1">
        <v>3.9688022806701653E-2</v>
      </c>
      <c r="Y375" s="1">
        <v>5.6426008307312807E-2</v>
      </c>
      <c r="Z375" s="1">
        <v>6.6518058531153293E-2</v>
      </c>
      <c r="AA375" s="1">
        <v>5.919025074247853E-2</v>
      </c>
      <c r="AB375" s="1">
        <v>9.48486537943726E-2</v>
      </c>
      <c r="AC375" s="1">
        <v>5.1989625289176535E-2</v>
      </c>
      <c r="AD375" s="1">
        <v>2.9246680783610108E-2</v>
      </c>
      <c r="AE375" s="1">
        <v>2.7583865150776932E-2</v>
      </c>
      <c r="AF375" s="1">
        <v>2.7728691425982874E-2</v>
      </c>
      <c r="AG375" s="1">
        <v>2.3354452145006834E-2</v>
      </c>
      <c r="AH375" s="1">
        <v>2.0783691686355948E-2</v>
      </c>
      <c r="AI375" s="1">
        <v>2.0541182373255192E-2</v>
      </c>
      <c r="AJ375" s="1">
        <v>2.4999211240465998E-2</v>
      </c>
      <c r="AK375" s="1">
        <v>2.5923577753556807E-2</v>
      </c>
      <c r="AL375" s="1">
        <v>2.3714305312633452E-2</v>
      </c>
      <c r="AM375" s="1">
        <v>2.6897909553652302E-2</v>
      </c>
      <c r="AN375" s="1">
        <v>4.5127249199400789E-2</v>
      </c>
      <c r="AO375" s="1">
        <v>7.1668805703129904E-2</v>
      </c>
      <c r="AP375" s="1">
        <v>5.5606609973547841E-2</v>
      </c>
      <c r="AQ375" s="1">
        <v>7.4765438133060219E-2</v>
      </c>
      <c r="AR375" s="1">
        <v>0.11677234712731123</v>
      </c>
      <c r="AS375" s="1">
        <v>0.11907047967881654</v>
      </c>
      <c r="AT375" s="1">
        <v>0.14555753742388081</v>
      </c>
      <c r="AU375" s="1">
        <v>0.15809998428509719</v>
      </c>
      <c r="AV375" s="1">
        <v>0.214</v>
      </c>
      <c r="AW375" s="1">
        <v>0.19600000000000001</v>
      </c>
      <c r="AX375" s="1">
        <v>0.16200000000000001</v>
      </c>
      <c r="AY375" s="1">
        <v>0.156</v>
      </c>
      <c r="AZ375" s="1">
        <v>0.16700000000000001</v>
      </c>
      <c r="BA375" s="1">
        <v>0.14299999999999999</v>
      </c>
    </row>
    <row r="376" spans="1:56" x14ac:dyDescent="0.25">
      <c r="A376" t="s">
        <v>217</v>
      </c>
      <c r="B376" t="s">
        <v>1</v>
      </c>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f>'3. MAC DSF calcs'!D246</f>
        <v>0.12266112266112267</v>
      </c>
      <c r="AV376" s="1">
        <f>'3. MAC DSF calcs'!E246</f>
        <v>6.5934065934065936E-2</v>
      </c>
      <c r="AW376" s="1">
        <f>'3. MAC DSF calcs'!F246</f>
        <v>7.9081632653061215E-2</v>
      </c>
      <c r="AX376" s="1">
        <f>'3. MAC DSF calcs'!G246</f>
        <v>0.10051546391752578</v>
      </c>
      <c r="AY376" s="1">
        <f>'3. MAC DSF calcs'!H246</f>
        <v>6.7010309278350527E-2</v>
      </c>
      <c r="AZ376" s="1">
        <f>'3. MAC DSF calcs'!I246</f>
        <v>9.2783505154639179E-2</v>
      </c>
      <c r="BA376" s="1">
        <f>'3. MAC DSF calcs'!J246</f>
        <v>9.2783505154639179E-2</v>
      </c>
      <c r="BB376" s="4">
        <v>46204</v>
      </c>
      <c r="BC376" t="s">
        <v>736</v>
      </c>
      <c r="BD376" t="s">
        <v>6</v>
      </c>
    </row>
    <row r="377" spans="1:56" x14ac:dyDescent="0.25">
      <c r="B377" t="s">
        <v>2</v>
      </c>
      <c r="C377" s="1"/>
      <c r="D377" s="1"/>
      <c r="E377" s="1"/>
      <c r="F377" s="1"/>
      <c r="G377" s="1"/>
      <c r="H377" s="1"/>
      <c r="I377" s="1"/>
      <c r="J377" s="1"/>
      <c r="K377" s="1"/>
      <c r="L377" s="1"/>
      <c r="M377" s="1"/>
      <c r="N377" s="1"/>
      <c r="O377" s="1"/>
      <c r="P377" s="1"/>
      <c r="Q377" s="1"/>
      <c r="R377" s="1">
        <v>7.697831170833716E-2</v>
      </c>
      <c r="S377" s="1">
        <v>7.3760158670872586E-2</v>
      </c>
      <c r="T377" s="1">
        <v>6.5301587802962052E-2</v>
      </c>
      <c r="U377" s="1">
        <v>0.10188230569875004</v>
      </c>
      <c r="V377" s="1">
        <v>0.2002814194534385</v>
      </c>
      <c r="W377" s="1">
        <v>0.26878244199465673</v>
      </c>
      <c r="X377" s="1">
        <v>0.11410427029106551</v>
      </c>
      <c r="Y377" s="1">
        <v>9.2663626498437873E-2</v>
      </c>
      <c r="Z377" s="1">
        <v>8.5579629314517014E-2</v>
      </c>
      <c r="AA377" s="1">
        <v>8.0396800165249957E-2</v>
      </c>
      <c r="AB377" s="1">
        <v>6.1101898864139234E-2</v>
      </c>
      <c r="AC377" s="1">
        <v>5.2334337729170406E-2</v>
      </c>
      <c r="AD377" s="1">
        <v>4.061230133714154E-2</v>
      </c>
      <c r="AE377" s="1">
        <v>2.9345921007941637E-2</v>
      </c>
      <c r="AF377" s="1">
        <v>6.2381858602714294E-2</v>
      </c>
      <c r="AG377" s="1">
        <v>3.8754504977095011E-2</v>
      </c>
      <c r="AH377" s="1">
        <v>4.0407356230034913E-2</v>
      </c>
      <c r="AI377" s="1">
        <v>9.1165460815910884E-2</v>
      </c>
      <c r="AJ377" s="1">
        <v>0.168848295095922</v>
      </c>
      <c r="AK377" s="1">
        <v>0.14427757142750924</v>
      </c>
      <c r="AL377" s="1">
        <v>0.43204101903930187</v>
      </c>
      <c r="AM377" s="1">
        <v>0.10159714586852732</v>
      </c>
      <c r="AN377" s="1">
        <v>0.14129103168226795</v>
      </c>
      <c r="AO377" s="1">
        <v>0.14574044511275966</v>
      </c>
      <c r="AP377" s="1">
        <v>0.1107428382704973</v>
      </c>
      <c r="AQ377" s="1">
        <v>0.13285172811709972</v>
      </c>
      <c r="AR377" s="1">
        <v>9.1880960250142613E-2</v>
      </c>
      <c r="AS377" s="1">
        <v>5.8782849278084033E-2</v>
      </c>
      <c r="AT377" s="1">
        <v>5.3729048437921312E-2</v>
      </c>
      <c r="AU377" s="1">
        <v>6.7718562053504766E-2</v>
      </c>
      <c r="AV377" s="1">
        <v>7.7122879719141765E-2</v>
      </c>
      <c r="AW377" s="1"/>
      <c r="AX377" s="1"/>
      <c r="AY377" s="1"/>
      <c r="AZ377" s="1"/>
      <c r="BA377" s="1"/>
    </row>
    <row r="378" spans="1:56" x14ac:dyDescent="0.25">
      <c r="B378" t="s">
        <v>3</v>
      </c>
      <c r="C378" s="1"/>
      <c r="D378" s="1"/>
      <c r="E378" s="1"/>
      <c r="F378" s="1"/>
      <c r="G378" s="1"/>
      <c r="H378" s="1"/>
      <c r="I378" s="1"/>
      <c r="J378" s="1"/>
      <c r="K378" s="1"/>
      <c r="L378" s="1"/>
      <c r="M378" s="1"/>
      <c r="N378" s="1"/>
      <c r="O378" s="1"/>
      <c r="P378" s="1"/>
      <c r="Q378" s="1"/>
      <c r="R378" s="1">
        <v>7.697831170833716E-2</v>
      </c>
      <c r="S378" s="1">
        <v>7.3760158670872586E-2</v>
      </c>
      <c r="T378" s="1">
        <v>6.5301587802962052E-2</v>
      </c>
      <c r="U378" s="1">
        <v>0.10188230569875004</v>
      </c>
      <c r="V378" s="1">
        <v>0.2002814194534385</v>
      </c>
      <c r="W378" s="1">
        <v>0.26878244199465673</v>
      </c>
      <c r="X378" s="1">
        <v>0.11410427029106551</v>
      </c>
      <c r="Y378" s="1">
        <v>9.2663626498437873E-2</v>
      </c>
      <c r="Z378" s="1">
        <v>8.5579629314517014E-2</v>
      </c>
      <c r="AA378" s="1">
        <v>8.0396800165249957E-2</v>
      </c>
      <c r="AB378" s="1">
        <v>6.1101898864139234E-2</v>
      </c>
      <c r="AC378" s="1">
        <v>5.2334337729170406E-2</v>
      </c>
      <c r="AD378" s="1">
        <v>4.061230133714154E-2</v>
      </c>
      <c r="AE378" s="1">
        <v>2.9345921007941637E-2</v>
      </c>
      <c r="AF378" s="1">
        <v>6.2381858602714294E-2</v>
      </c>
      <c r="AG378" s="1">
        <v>3.8754504977095011E-2</v>
      </c>
      <c r="AH378" s="1">
        <v>4.0407356230034913E-2</v>
      </c>
      <c r="AI378" s="1">
        <v>9.1165460815910884E-2</v>
      </c>
      <c r="AJ378" s="1">
        <v>0.168848295095922</v>
      </c>
      <c r="AK378" s="1">
        <v>0.14427757142750924</v>
      </c>
      <c r="AL378" s="1">
        <v>0.43204101903930187</v>
      </c>
      <c r="AM378" s="1">
        <v>0.10159714586852732</v>
      </c>
      <c r="AN378" s="1">
        <v>0.14129103168226795</v>
      </c>
      <c r="AO378" s="1">
        <v>0.14574044511275966</v>
      </c>
      <c r="AP378" s="1">
        <v>0.1107428382704973</v>
      </c>
      <c r="AQ378" s="1">
        <v>0.13285172811709972</v>
      </c>
      <c r="AR378" s="1">
        <v>9.1880960250142613E-2</v>
      </c>
      <c r="AS378" s="1">
        <v>5.8782849278084033E-2</v>
      </c>
      <c r="AT378" s="1">
        <v>5.3729048437921312E-2</v>
      </c>
      <c r="AU378" s="1">
        <v>6.7718562053504766E-2</v>
      </c>
      <c r="AV378" s="1">
        <v>6.5934065934065936E-2</v>
      </c>
      <c r="AW378" s="1">
        <v>7.9081632653061215E-2</v>
      </c>
      <c r="AX378" s="1">
        <v>0.10051546391752578</v>
      </c>
      <c r="AY378" s="1">
        <v>6.7010309278350527E-2</v>
      </c>
      <c r="AZ378" s="1">
        <v>9.2783505154639179E-2</v>
      </c>
      <c r="BA378" s="1">
        <v>9.2783505154639179E-2</v>
      </c>
    </row>
    <row r="379" spans="1:56" x14ac:dyDescent="0.25">
      <c r="A379" t="s">
        <v>218</v>
      </c>
      <c r="B379" t="s">
        <v>1</v>
      </c>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v>6.2E-2</v>
      </c>
      <c r="AR379" s="1">
        <v>9.6000000000000002E-2</v>
      </c>
      <c r="AS379" s="1">
        <v>0.13</v>
      </c>
      <c r="AT379" s="1">
        <v>0.105</v>
      </c>
      <c r="AU379" s="1">
        <v>8.3333333333333329E-2</v>
      </c>
      <c r="AV379" s="1">
        <v>8.3916083916083906E-2</v>
      </c>
      <c r="AW379" s="1">
        <v>7.5342465753424667E-2</v>
      </c>
      <c r="AX379" s="1">
        <v>8.0808080808080801E-2</v>
      </c>
      <c r="AY379" s="1">
        <v>7.0000000000000007E-2</v>
      </c>
      <c r="AZ379" s="1">
        <v>6.9767441860465115E-2</v>
      </c>
      <c r="BA379" s="1">
        <v>7.6411960132890352E-2</v>
      </c>
      <c r="BC379" t="s">
        <v>219</v>
      </c>
      <c r="BD379" t="s">
        <v>6</v>
      </c>
    </row>
    <row r="380" spans="1:56" x14ac:dyDescent="0.25">
      <c r="B380" t="s">
        <v>2</v>
      </c>
      <c r="C380" s="1" t="s">
        <v>114</v>
      </c>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row>
    <row r="381" spans="1:56" x14ac:dyDescent="0.25">
      <c r="B381" t="s">
        <v>3</v>
      </c>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v>6.2E-2</v>
      </c>
      <c r="AR381" s="1">
        <v>9.6000000000000002E-2</v>
      </c>
      <c r="AS381" s="1">
        <v>0.13</v>
      </c>
      <c r="AT381" s="1">
        <v>0.105</v>
      </c>
      <c r="AU381" s="1">
        <v>8.3333333333333329E-2</v>
      </c>
      <c r="AV381" s="1">
        <v>8.3916083916083906E-2</v>
      </c>
      <c r="AW381" s="1">
        <v>7.5342465753424667E-2</v>
      </c>
      <c r="AX381" s="1">
        <v>8.0808080808080801E-2</v>
      </c>
      <c r="AY381" s="1">
        <v>7.0000000000000007E-2</v>
      </c>
      <c r="AZ381" s="1">
        <v>6.9767441860465115E-2</v>
      </c>
      <c r="BA381" s="1">
        <v>7.6411960132890352E-2</v>
      </c>
    </row>
    <row r="382" spans="1:56" x14ac:dyDescent="0.25">
      <c r="A382" t="s">
        <v>220</v>
      </c>
      <c r="B382" t="s">
        <v>1</v>
      </c>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v>0.13800000000000001</v>
      </c>
      <c r="AV382" s="1">
        <v>9.8000000000000004E-2</v>
      </c>
      <c r="AW382" s="1">
        <v>8.6999999999999994E-2</v>
      </c>
      <c r="AX382" s="1">
        <v>0.1</v>
      </c>
      <c r="AY382" s="1">
        <v>9.7000000000000003E-2</v>
      </c>
      <c r="AZ382" s="1">
        <v>0.108</v>
      </c>
      <c r="BA382" s="1">
        <v>0.08</v>
      </c>
      <c r="BB382" s="4">
        <v>46174</v>
      </c>
      <c r="BC382" t="s">
        <v>707</v>
      </c>
      <c r="BD382" t="s">
        <v>6</v>
      </c>
    </row>
    <row r="383" spans="1:56" x14ac:dyDescent="0.25">
      <c r="B383" t="s">
        <v>2</v>
      </c>
      <c r="C383" s="1"/>
      <c r="D383" s="1"/>
      <c r="E383" s="1"/>
      <c r="F383" s="1"/>
      <c r="G383" s="1"/>
      <c r="H383" s="1"/>
      <c r="I383" s="1"/>
      <c r="J383" s="1"/>
      <c r="K383" s="1"/>
      <c r="L383" s="1"/>
      <c r="M383" s="1"/>
      <c r="N383" s="1"/>
      <c r="O383" s="1">
        <v>4.162123123350168E-3</v>
      </c>
      <c r="P383" s="1">
        <v>1.5564323418039728E-2</v>
      </c>
      <c r="Q383" s="1">
        <v>7.1373314195355725E-2</v>
      </c>
      <c r="R383" s="1">
        <v>6.551036638996692E-2</v>
      </c>
      <c r="S383" s="1">
        <v>4.9135246383842389E-2</v>
      </c>
      <c r="T383" s="1">
        <v>8.8364048206344276E-2</v>
      </c>
      <c r="U383" s="1">
        <v>5.6772285451495791E-2</v>
      </c>
      <c r="V383" s="1">
        <v>7.9165806114578186E-2</v>
      </c>
      <c r="W383" s="1">
        <v>0.14350316676710498</v>
      </c>
      <c r="X383" s="1">
        <v>0.17609030622307043</v>
      </c>
      <c r="Y383" s="1">
        <v>0.19399866677627972</v>
      </c>
      <c r="Z383" s="1">
        <v>0.22119678572810192</v>
      </c>
      <c r="AA383" s="1">
        <v>0.18433492716214628</v>
      </c>
      <c r="AB383" s="1">
        <v>0.1494214181179947</v>
      </c>
      <c r="AC383" s="1">
        <v>0.12538575119058357</v>
      </c>
      <c r="AD383" s="1">
        <v>8.1896933595663912E-2</v>
      </c>
      <c r="AE383" s="1">
        <v>5.0137738624910166E-2</v>
      </c>
      <c r="AF383" s="1">
        <v>3.8219896832120973E-2</v>
      </c>
      <c r="AG383" s="1">
        <v>3.013707445364679E-2</v>
      </c>
      <c r="AH383" s="1">
        <v>2.1012968941829413E-2</v>
      </c>
      <c r="AI383" s="1">
        <v>1.8313127806301118E-2</v>
      </c>
      <c r="AJ383" s="1">
        <v>1.7743698285615086E-2</v>
      </c>
      <c r="AK383" s="1">
        <v>1.8097419095065681E-2</v>
      </c>
      <c r="AL383" s="1">
        <v>1.8166105233894881E-2</v>
      </c>
      <c r="AM383" s="1">
        <v>2.1952755355140172E-2</v>
      </c>
      <c r="AN383" s="1">
        <v>3.2787460696665258E-2</v>
      </c>
      <c r="AO383" s="1">
        <v>3.9310034078789476E-2</v>
      </c>
      <c r="AP383" s="1">
        <v>4.66875508302068E-2</v>
      </c>
      <c r="AQ383" s="1">
        <v>6.3195333580284382E-2</v>
      </c>
      <c r="AR383" s="1">
        <v>8.1622091636514307E-2</v>
      </c>
      <c r="AS383" s="1">
        <v>7.3085857177662666E-2</v>
      </c>
      <c r="AT383" s="1">
        <v>0.12486522160344529</v>
      </c>
      <c r="AU383" s="1">
        <v>0.15814876642289849</v>
      </c>
      <c r="AV383" s="1">
        <v>0.13077611739233344</v>
      </c>
      <c r="AW383" s="1"/>
      <c r="AX383" s="1"/>
      <c r="AY383" s="1"/>
      <c r="AZ383" s="1"/>
      <c r="BA383" s="1"/>
    </row>
    <row r="384" spans="1:56" x14ac:dyDescent="0.25">
      <c r="B384" t="s">
        <v>3</v>
      </c>
      <c r="C384" s="1"/>
      <c r="D384" s="1"/>
      <c r="E384" s="1"/>
      <c r="F384" s="1"/>
      <c r="G384" s="1"/>
      <c r="H384" s="1"/>
      <c r="I384" s="1"/>
      <c r="J384" s="1"/>
      <c r="K384" s="1"/>
      <c r="L384" s="1"/>
      <c r="M384" s="1"/>
      <c r="N384" s="1"/>
      <c r="O384" s="1">
        <v>4.162123123350168E-3</v>
      </c>
      <c r="P384" s="1">
        <v>1.5564323418039728E-2</v>
      </c>
      <c r="Q384" s="1">
        <v>7.1373314195355725E-2</v>
      </c>
      <c r="R384" s="1">
        <v>6.551036638996692E-2</v>
      </c>
      <c r="S384" s="1">
        <v>4.9135246383842389E-2</v>
      </c>
      <c r="T384" s="1">
        <v>8.8364048206344276E-2</v>
      </c>
      <c r="U384" s="1">
        <v>5.6772285451495791E-2</v>
      </c>
      <c r="V384" s="1">
        <v>7.9165806114578186E-2</v>
      </c>
      <c r="W384" s="1">
        <v>0.14350316676710498</v>
      </c>
      <c r="X384" s="1">
        <v>0.17609030622307043</v>
      </c>
      <c r="Y384" s="1">
        <v>0.19399866677627972</v>
      </c>
      <c r="Z384" s="1">
        <v>0.22119678572810192</v>
      </c>
      <c r="AA384" s="1">
        <v>0.18433492716214628</v>
      </c>
      <c r="AB384" s="1">
        <v>0.1494214181179947</v>
      </c>
      <c r="AC384" s="1">
        <v>0.12538575119058357</v>
      </c>
      <c r="AD384" s="1">
        <v>8.1896933595663912E-2</v>
      </c>
      <c r="AE384" s="1">
        <v>5.0137738624910166E-2</v>
      </c>
      <c r="AF384" s="1">
        <v>3.8219896832120973E-2</v>
      </c>
      <c r="AG384" s="1">
        <v>3.013707445364679E-2</v>
      </c>
      <c r="AH384" s="1">
        <v>2.1012968941829413E-2</v>
      </c>
      <c r="AI384" s="1">
        <v>1.8313127806301118E-2</v>
      </c>
      <c r="AJ384" s="1">
        <v>1.7743698285615086E-2</v>
      </c>
      <c r="AK384" s="1">
        <v>1.8097419095065681E-2</v>
      </c>
      <c r="AL384" s="1">
        <v>1.8166105233894881E-2</v>
      </c>
      <c r="AM384" s="1">
        <v>2.1952755355140172E-2</v>
      </c>
      <c r="AN384" s="1">
        <v>3.2787460696665258E-2</v>
      </c>
      <c r="AO384" s="1">
        <v>3.9310034078789476E-2</v>
      </c>
      <c r="AP384" s="1">
        <v>4.66875508302068E-2</v>
      </c>
      <c r="AQ384" s="1">
        <v>6.3195333580284382E-2</v>
      </c>
      <c r="AR384" s="1">
        <v>8.1622091636514307E-2</v>
      </c>
      <c r="AS384" s="1">
        <v>7.3085857177662666E-2</v>
      </c>
      <c r="AT384" s="1">
        <v>0.12486522160344529</v>
      </c>
      <c r="AU384" s="1">
        <v>0.15814876642289849</v>
      </c>
      <c r="AV384" s="1">
        <v>9.8000000000000004E-2</v>
      </c>
      <c r="AW384" s="1">
        <v>8.6999999999999994E-2</v>
      </c>
      <c r="AX384" s="1">
        <v>0.1</v>
      </c>
      <c r="AY384" s="1">
        <v>9.7000000000000003E-2</v>
      </c>
      <c r="AZ384" s="1">
        <v>0.108</v>
      </c>
      <c r="BA384" s="1">
        <v>0.08</v>
      </c>
    </row>
    <row r="385" spans="1:56" x14ac:dyDescent="0.25">
      <c r="A385" t="s">
        <v>221</v>
      </c>
      <c r="B385" t="s">
        <v>1</v>
      </c>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v>6.4000000000000001E-2</v>
      </c>
      <c r="AV385" s="1">
        <v>8.4000000000000005E-2</v>
      </c>
      <c r="AW385" s="1">
        <v>9.2999999999999999E-2</v>
      </c>
      <c r="AX385" s="1">
        <v>8.8999999999999996E-2</v>
      </c>
      <c r="AY385" s="1">
        <v>8.5999999999999993E-2</v>
      </c>
      <c r="AZ385" s="1">
        <v>8.3000000000000004E-2</v>
      </c>
      <c r="BA385" s="1">
        <v>6.6000000000000003E-2</v>
      </c>
      <c r="BC385" t="s">
        <v>222</v>
      </c>
      <c r="BD385" t="s">
        <v>6</v>
      </c>
    </row>
    <row r="386" spans="1:56" x14ac:dyDescent="0.25">
      <c r="B386" t="s">
        <v>2</v>
      </c>
      <c r="C386" s="1"/>
      <c r="D386" s="1">
        <v>1.6590624156545206E-2</v>
      </c>
      <c r="E386" s="1">
        <v>1.6110627530364369E-2</v>
      </c>
      <c r="F386" s="1">
        <v>1.8378468113083496E-2</v>
      </c>
      <c r="G386" s="1">
        <v>1.523505608974359E-2</v>
      </c>
      <c r="H386" s="1">
        <v>1.6193866550116551E-2</v>
      </c>
      <c r="I386" s="1">
        <v>2.8811805889423073E-2</v>
      </c>
      <c r="J386" s="1">
        <v>7.2461887105700049E-2</v>
      </c>
      <c r="K386" s="1">
        <v>3.1331433787731254E-2</v>
      </c>
      <c r="L386" s="1">
        <v>3.1452212787212788E-2</v>
      </c>
      <c r="M386" s="1">
        <v>3.8561718252162029E-2</v>
      </c>
      <c r="N386" s="1">
        <v>1.9451387975266413E-2</v>
      </c>
      <c r="O386" s="1">
        <v>2.3227282374803825E-2</v>
      </c>
      <c r="P386" s="1">
        <v>3.0994713949669347E-2</v>
      </c>
      <c r="Q386" s="1">
        <v>2.5277940403476227E-2</v>
      </c>
      <c r="R386" s="1">
        <v>2.0736885670761863E-2</v>
      </c>
      <c r="S386" s="1">
        <v>2.2620664315108757E-2</v>
      </c>
      <c r="T386" s="1">
        <v>1.9360299088484842E-2</v>
      </c>
      <c r="U386" s="1">
        <v>1.6127862595419845E-2</v>
      </c>
      <c r="V386" s="1">
        <v>3.5191247148634641E-2</v>
      </c>
      <c r="W386" s="1">
        <v>4.7233899858848072E-2</v>
      </c>
      <c r="X386" s="1">
        <v>3.9437709618886665E-2</v>
      </c>
      <c r="Y386" s="1">
        <v>4.0360005583760072E-2</v>
      </c>
      <c r="Z386" s="1">
        <v>3.8978951513534796E-2</v>
      </c>
      <c r="AA386" s="1">
        <v>4.1887226385573101E-2</v>
      </c>
      <c r="AB386" s="1">
        <v>3.2300130171054695E-2</v>
      </c>
      <c r="AC386" s="1">
        <v>4.5762079962398484E-2</v>
      </c>
      <c r="AD386" s="1">
        <v>3.2997577226026788E-2</v>
      </c>
      <c r="AE386" s="1">
        <v>2.4013773557344742E-2</v>
      </c>
      <c r="AF386" s="1">
        <v>3.1514318214692652E-2</v>
      </c>
      <c r="AG386" s="1">
        <v>3.128751120249456E-2</v>
      </c>
      <c r="AH386" s="1">
        <v>2.9070244833508681E-2</v>
      </c>
      <c r="AI386" s="1">
        <v>2.8897592980042606E-2</v>
      </c>
      <c r="AJ386" s="1">
        <v>3.7111751094839739E-2</v>
      </c>
      <c r="AK386" s="1">
        <v>3.6448139017983425E-2</v>
      </c>
      <c r="AL386" s="1">
        <v>2.4150273605464723E-2</v>
      </c>
      <c r="AM386" s="1">
        <v>2.9775849856890187E-2</v>
      </c>
      <c r="AN386" s="1">
        <v>2.7566529213099409E-2</v>
      </c>
      <c r="AO386" s="1">
        <v>5.5698027850690758E-2</v>
      </c>
      <c r="AP386" s="1">
        <v>8.0625918389944401E-2</v>
      </c>
      <c r="AQ386" s="1">
        <v>3.951821475410025E-2</v>
      </c>
      <c r="AR386" s="1">
        <v>3.9677247240115357E-2</v>
      </c>
      <c r="AS386" s="1">
        <v>5.8205718602091706E-2</v>
      </c>
      <c r="AT386" s="1">
        <v>4.8949761559093474E-2</v>
      </c>
      <c r="AU386" s="1">
        <v>4.6474886614616621E-2</v>
      </c>
      <c r="AV386" s="1">
        <v>5.5937989796657317E-2</v>
      </c>
      <c r="AW386" s="1"/>
      <c r="AX386" s="1"/>
      <c r="AY386" s="1"/>
      <c r="AZ386" s="1"/>
      <c r="BA386" s="1"/>
    </row>
    <row r="387" spans="1:56" x14ac:dyDescent="0.25">
      <c r="B387" t="s">
        <v>3</v>
      </c>
      <c r="C387" s="1"/>
      <c r="D387" s="1">
        <v>1.6590624156545206E-2</v>
      </c>
      <c r="E387" s="1">
        <v>1.6110627530364369E-2</v>
      </c>
      <c r="F387" s="1">
        <v>1.8378468113083496E-2</v>
      </c>
      <c r="G387" s="1">
        <v>1.523505608974359E-2</v>
      </c>
      <c r="H387" s="1">
        <v>1.6193866550116551E-2</v>
      </c>
      <c r="I387" s="1">
        <v>2.8811805889423073E-2</v>
      </c>
      <c r="J387" s="1">
        <v>7.2461887105700049E-2</v>
      </c>
      <c r="K387" s="1">
        <v>3.1331433787731254E-2</v>
      </c>
      <c r="L387" s="1">
        <v>3.1452212787212788E-2</v>
      </c>
      <c r="M387" s="1">
        <v>3.8561718252162029E-2</v>
      </c>
      <c r="N387" s="1">
        <v>1.9451387975266413E-2</v>
      </c>
      <c r="O387" s="1">
        <v>2.3227282374803825E-2</v>
      </c>
      <c r="P387" s="1">
        <v>3.0994713949669347E-2</v>
      </c>
      <c r="Q387" s="1">
        <v>2.5277940403476227E-2</v>
      </c>
      <c r="R387" s="1">
        <v>2.0736885670761863E-2</v>
      </c>
      <c r="S387" s="1">
        <v>2.2620664315108757E-2</v>
      </c>
      <c r="T387" s="1">
        <v>1.9360299088484842E-2</v>
      </c>
      <c r="U387" s="1">
        <v>1.6127862595419845E-2</v>
      </c>
      <c r="V387" s="1">
        <v>3.5191247148634641E-2</v>
      </c>
      <c r="W387" s="1">
        <v>4.7233899858848072E-2</v>
      </c>
      <c r="X387" s="1">
        <v>3.9437709618886665E-2</v>
      </c>
      <c r="Y387" s="1">
        <v>4.0360005583760072E-2</v>
      </c>
      <c r="Z387" s="1">
        <v>3.8978951513534796E-2</v>
      </c>
      <c r="AA387" s="1">
        <v>4.1887226385573101E-2</v>
      </c>
      <c r="AB387" s="1">
        <v>3.2300130171054695E-2</v>
      </c>
      <c r="AC387" s="1">
        <v>4.5762079962398484E-2</v>
      </c>
      <c r="AD387" s="1">
        <v>3.2997577226026788E-2</v>
      </c>
      <c r="AE387" s="1">
        <v>2.4013773557344742E-2</v>
      </c>
      <c r="AF387" s="1">
        <v>3.1514318214692652E-2</v>
      </c>
      <c r="AG387" s="1">
        <v>3.128751120249456E-2</v>
      </c>
      <c r="AH387" s="1">
        <v>2.9070244833508681E-2</v>
      </c>
      <c r="AI387" s="1">
        <v>2.8897592980042606E-2</v>
      </c>
      <c r="AJ387" s="1">
        <v>3.7111751094839739E-2</v>
      </c>
      <c r="AK387" s="1">
        <v>3.6448139017983425E-2</v>
      </c>
      <c r="AL387" s="1">
        <v>2.4150273605464723E-2</v>
      </c>
      <c r="AM387" s="1">
        <v>2.9775849856890187E-2</v>
      </c>
      <c r="AN387" s="1">
        <v>2.7566529213099409E-2</v>
      </c>
      <c r="AO387" s="1">
        <v>5.5698027850690758E-2</v>
      </c>
      <c r="AP387" s="1">
        <v>8.0625918389944401E-2</v>
      </c>
      <c r="AQ387" s="1">
        <v>3.951821475410025E-2</v>
      </c>
      <c r="AR387" s="1">
        <v>3.9677247240115357E-2</v>
      </c>
      <c r="AS387" s="1">
        <v>5.8205718602091706E-2</v>
      </c>
      <c r="AT387" s="1">
        <v>4.8949761559093474E-2</v>
      </c>
      <c r="AU387" s="1">
        <v>4.6474886614616621E-2</v>
      </c>
      <c r="AV387" s="1">
        <v>8.4000000000000005E-2</v>
      </c>
      <c r="AW387" s="1">
        <v>9.2999999999999999E-2</v>
      </c>
      <c r="AX387" s="1">
        <v>8.8999999999999996E-2</v>
      </c>
      <c r="AY387" s="1">
        <v>8.5999999999999993E-2</v>
      </c>
      <c r="AZ387" s="1">
        <v>8.3000000000000004E-2</v>
      </c>
      <c r="BA387" s="1">
        <v>6.6000000000000003E-2</v>
      </c>
    </row>
    <row r="388" spans="1:56" x14ac:dyDescent="0.25">
      <c r="A388" t="s">
        <v>223</v>
      </c>
      <c r="B388" t="s">
        <v>1</v>
      </c>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t="s">
        <v>198</v>
      </c>
      <c r="AV388" s="1"/>
      <c r="AW388" s="1"/>
      <c r="AX388" s="1"/>
      <c r="AY388" s="1"/>
      <c r="AZ388" s="1"/>
      <c r="BA388" s="1"/>
    </row>
    <row r="389" spans="1:56" x14ac:dyDescent="0.25">
      <c r="B389" t="s">
        <v>2</v>
      </c>
      <c r="C389" s="1" t="s">
        <v>114</v>
      </c>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row>
    <row r="390" spans="1:56" x14ac:dyDescent="0.25">
      <c r="A390" t="s">
        <v>224</v>
      </c>
      <c r="B390" t="s">
        <v>1</v>
      </c>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v>3.2608695652173912E-2</v>
      </c>
      <c r="AV390" s="1">
        <v>5.0847457627118647E-2</v>
      </c>
      <c r="AW390" s="1">
        <v>3.9548022598870053E-2</v>
      </c>
      <c r="AX390" s="1">
        <v>3.3898305084745763E-2</v>
      </c>
      <c r="AY390" s="1">
        <v>3.3898305084745763E-2</v>
      </c>
      <c r="AZ390" s="1">
        <v>3.3898305084745763E-2</v>
      </c>
      <c r="BA390" s="1">
        <v>2.8248587570621469E-2</v>
      </c>
      <c r="BC390" t="s">
        <v>225</v>
      </c>
      <c r="BD390" t="s">
        <v>6</v>
      </c>
    </row>
    <row r="391" spans="1:56" x14ac:dyDescent="0.25">
      <c r="B391" t="s">
        <v>2</v>
      </c>
      <c r="C391" s="1"/>
      <c r="D391" s="1">
        <v>9.7207243003916651E-5</v>
      </c>
      <c r="E391" s="1">
        <v>6.9536565535538531E-5</v>
      </c>
      <c r="F391" s="1">
        <v>1.7185547096920805E-4</v>
      </c>
      <c r="G391" s="1">
        <v>1.5193065341419953E-4</v>
      </c>
      <c r="H391" s="1">
        <v>4.8405093200315041E-4</v>
      </c>
      <c r="I391" s="1">
        <v>2.2666277697691182E-4</v>
      </c>
      <c r="J391" s="1">
        <v>1.7596383581530394E-4</v>
      </c>
      <c r="K391" s="1">
        <v>6.5437771177248225E-4</v>
      </c>
      <c r="L391" s="1">
        <v>0.16361093026529847</v>
      </c>
      <c r="M391" s="1">
        <v>0.11464550406170135</v>
      </c>
      <c r="N391" s="1">
        <v>9.4177815398289358E-2</v>
      </c>
      <c r="O391" s="1">
        <v>0.10635959096623564</v>
      </c>
      <c r="P391" s="1">
        <v>0.1463051701422084</v>
      </c>
      <c r="Q391" s="1">
        <v>8.3083897499034387E-2</v>
      </c>
      <c r="R391" s="1">
        <v>7.5410919050819841E-2</v>
      </c>
      <c r="S391" s="1">
        <v>6.2052355691024505E-2</v>
      </c>
      <c r="T391" s="1">
        <v>0.15317361469864696</v>
      </c>
      <c r="U391" s="1">
        <v>0.19250461329030774</v>
      </c>
      <c r="V391" s="1">
        <v>0.24526188279763519</v>
      </c>
      <c r="W391" s="1">
        <v>0.19682934331410062</v>
      </c>
      <c r="X391" s="1">
        <v>0.16985772843490982</v>
      </c>
      <c r="Y391" s="1">
        <v>0.149393180649872</v>
      </c>
      <c r="Z391" s="1">
        <v>8.3092565576889543E-2</v>
      </c>
      <c r="AA391" s="1">
        <v>6.4132631755824773E-2</v>
      </c>
      <c r="AB391" s="1">
        <v>5.9554284032467479E-2</v>
      </c>
      <c r="AC391" s="1">
        <v>4.8259072602732753E-2</v>
      </c>
      <c r="AD391" s="1">
        <v>5.2755907031051472E-2</v>
      </c>
      <c r="AE391" s="1">
        <v>4.895308755957764E-2</v>
      </c>
      <c r="AF391" s="1">
        <v>5.5157370572498983E-2</v>
      </c>
      <c r="AG391" s="1">
        <v>5.361374726269838E-2</v>
      </c>
      <c r="AH391" s="1">
        <v>5.5208133093428938E-2</v>
      </c>
      <c r="AI391" s="1">
        <v>6.4286275347037472E-2</v>
      </c>
      <c r="AJ391" s="1">
        <v>6.8760917707249611E-2</v>
      </c>
      <c r="AK391" s="1">
        <v>8.7513050718030547E-2</v>
      </c>
      <c r="AL391" s="1">
        <v>6.2351514424964671E-2</v>
      </c>
      <c r="AM391" s="1">
        <v>7.616585342293937E-2</v>
      </c>
      <c r="AN391" s="1">
        <v>6.8023659314732796E-2</v>
      </c>
      <c r="AO391" s="1">
        <v>6.9792334304850503E-2</v>
      </c>
      <c r="AP391" s="1">
        <v>6.9059353034967019E-2</v>
      </c>
      <c r="AQ391" s="1">
        <v>8.0279867178568665E-2</v>
      </c>
      <c r="AR391" s="1">
        <v>6.5173113945320993E-2</v>
      </c>
      <c r="AS391" s="1">
        <v>5.7108999370861717E-2</v>
      </c>
      <c r="AT391" s="1">
        <v>6.3862111081131226E-2</v>
      </c>
      <c r="AU391" s="1">
        <v>7.3329008061506273E-2</v>
      </c>
      <c r="AV391" s="1">
        <v>4.9971853308617163E-2</v>
      </c>
      <c r="AW391" s="1"/>
      <c r="AX391" s="1"/>
      <c r="AY391" s="1"/>
      <c r="AZ391" s="1"/>
      <c r="BA391" s="1"/>
    </row>
    <row r="392" spans="1:56" x14ac:dyDescent="0.25">
      <c r="B392" t="s">
        <v>3</v>
      </c>
      <c r="C392" s="1"/>
      <c r="D392" s="1">
        <v>9.7207243003916651E-5</v>
      </c>
      <c r="E392" s="1">
        <v>6.9536565535538531E-5</v>
      </c>
      <c r="F392" s="1">
        <v>1.7185547096920805E-4</v>
      </c>
      <c r="G392" s="1">
        <v>1.5193065341419953E-4</v>
      </c>
      <c r="H392" s="1">
        <v>4.8405093200315041E-4</v>
      </c>
      <c r="I392" s="1">
        <v>2.2666277697691182E-4</v>
      </c>
      <c r="J392" s="1">
        <v>1.7596383581530394E-4</v>
      </c>
      <c r="K392" s="1">
        <v>6.5437771177248225E-4</v>
      </c>
      <c r="L392" s="1">
        <v>0.16361093026529847</v>
      </c>
      <c r="M392" s="1">
        <v>0.11464550406170135</v>
      </c>
      <c r="N392" s="1">
        <v>9.4177815398289358E-2</v>
      </c>
      <c r="O392" s="1">
        <v>0.10635959096623564</v>
      </c>
      <c r="P392" s="1">
        <v>0.1463051701422084</v>
      </c>
      <c r="Q392" s="1">
        <v>8.3083897499034387E-2</v>
      </c>
      <c r="R392" s="1">
        <v>7.5410919050819841E-2</v>
      </c>
      <c r="S392" s="1">
        <v>6.2052355691024505E-2</v>
      </c>
      <c r="T392" s="1">
        <v>0.15317361469864696</v>
      </c>
      <c r="U392" s="1">
        <v>0.19250461329030774</v>
      </c>
      <c r="V392" s="1">
        <v>0.24526188279763519</v>
      </c>
      <c r="W392" s="1">
        <v>0.19682934331410062</v>
      </c>
      <c r="X392" s="1">
        <v>0.16985772843490982</v>
      </c>
      <c r="Y392" s="1">
        <v>0.149393180649872</v>
      </c>
      <c r="Z392" s="1">
        <v>8.3092565576889543E-2</v>
      </c>
      <c r="AA392" s="1">
        <v>6.4132631755824773E-2</v>
      </c>
      <c r="AB392" s="1">
        <v>5.9554284032467479E-2</v>
      </c>
      <c r="AC392" s="1">
        <v>4.8259072602732753E-2</v>
      </c>
      <c r="AD392" s="1">
        <v>5.2755907031051472E-2</v>
      </c>
      <c r="AE392" s="1">
        <v>4.895308755957764E-2</v>
      </c>
      <c r="AF392" s="1">
        <v>5.5157370572498983E-2</v>
      </c>
      <c r="AG392" s="1">
        <v>5.361374726269838E-2</v>
      </c>
      <c r="AH392" s="1">
        <v>5.5208133093428938E-2</v>
      </c>
      <c r="AI392" s="1">
        <v>6.4286275347037472E-2</v>
      </c>
      <c r="AJ392" s="1">
        <v>6.8760917707249611E-2</v>
      </c>
      <c r="AK392" s="1">
        <v>8.7513050718030547E-2</v>
      </c>
      <c r="AL392" s="1">
        <v>6.2351514424964671E-2</v>
      </c>
      <c r="AM392" s="1">
        <v>7.616585342293937E-2</v>
      </c>
      <c r="AN392" s="1">
        <v>6.8023659314732796E-2</v>
      </c>
      <c r="AO392" s="1">
        <v>6.9792334304850503E-2</v>
      </c>
      <c r="AP392" s="1">
        <v>6.9059353034967019E-2</v>
      </c>
      <c r="AQ392" s="1">
        <v>8.0279867178568665E-2</v>
      </c>
      <c r="AR392" s="1">
        <v>6.5173113945320993E-2</v>
      </c>
      <c r="AS392" s="1">
        <v>5.7108999370861717E-2</v>
      </c>
      <c r="AT392" s="1">
        <v>6.3862111081131226E-2</v>
      </c>
      <c r="AU392" s="1">
        <v>7.3329008061506273E-2</v>
      </c>
      <c r="AV392" s="1">
        <v>5.0847457627118647E-2</v>
      </c>
      <c r="AW392" s="1">
        <v>3.9548022598870053E-2</v>
      </c>
      <c r="AX392" s="1">
        <v>3.3898305084745763E-2</v>
      </c>
      <c r="AY392" s="1">
        <v>3.3898305084745763E-2</v>
      </c>
      <c r="AZ392" s="1">
        <v>3.3898305084745763E-2</v>
      </c>
      <c r="BA392" s="1">
        <v>2.8248587570621469E-2</v>
      </c>
    </row>
    <row r="393" spans="1:56" x14ac:dyDescent="0.25">
      <c r="A393" t="s">
        <v>226</v>
      </c>
      <c r="B393" t="s">
        <v>1</v>
      </c>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v>0.06</v>
      </c>
      <c r="AV393" s="1">
        <v>5.1999999999999998E-2</v>
      </c>
      <c r="AW393" s="1">
        <v>0.122</v>
      </c>
      <c r="AX393" s="1">
        <v>0.123</v>
      </c>
      <c r="AY393" s="1">
        <v>0.121</v>
      </c>
      <c r="AZ393" s="1">
        <v>0.11600000000000001</v>
      </c>
      <c r="BA393" s="1">
        <v>0.108</v>
      </c>
      <c r="BB393" s="4">
        <v>46113</v>
      </c>
      <c r="BC393" t="s">
        <v>258</v>
      </c>
    </row>
    <row r="394" spans="1:56" x14ac:dyDescent="0.25">
      <c r="B394" t="s">
        <v>2</v>
      </c>
      <c r="C394" s="1"/>
      <c r="D394" s="1"/>
      <c r="E394" s="1"/>
      <c r="F394" s="1"/>
      <c r="G394" s="1"/>
      <c r="H394" s="1"/>
      <c r="I394" s="1"/>
      <c r="J394" s="1"/>
      <c r="K394" s="1"/>
      <c r="L394" s="1"/>
      <c r="M394" s="1">
        <v>5.27198180716624E-2</v>
      </c>
      <c r="N394" s="1">
        <v>5.4321485517315186E-2</v>
      </c>
      <c r="O394" s="1">
        <v>4.1785863753007135E-2</v>
      </c>
      <c r="P394" s="1">
        <v>3.5000635041026337E-2</v>
      </c>
      <c r="Q394" s="1">
        <v>2.5881261465194212E-2</v>
      </c>
      <c r="R394" s="1">
        <v>3.8541776416425547E-2</v>
      </c>
      <c r="S394" s="1">
        <v>4.2139766229029291E-2</v>
      </c>
      <c r="T394" s="1">
        <v>4.1525862469191259E-2</v>
      </c>
      <c r="U394" s="1">
        <v>0.11299350119029998</v>
      </c>
      <c r="V394" s="1">
        <v>7.7098455822819767E-2</v>
      </c>
      <c r="W394" s="1">
        <v>5.7290309516811105E-2</v>
      </c>
      <c r="X394" s="1">
        <v>7.3281106712720742E-2</v>
      </c>
      <c r="Y394" s="1">
        <v>5.0105353948693671E-2</v>
      </c>
      <c r="Z394" s="1">
        <v>4.7388868347760481E-2</v>
      </c>
      <c r="AA394" s="1">
        <v>4.9850055916150368E-2</v>
      </c>
      <c r="AB394" s="1">
        <v>3.5745367711322924E-2</v>
      </c>
      <c r="AC394" s="1">
        <v>3.161719518867584E-2</v>
      </c>
      <c r="AD394" s="1">
        <v>3.7375050646722655E-2</v>
      </c>
      <c r="AE394" s="1">
        <v>2.8036702468231044E-2</v>
      </c>
      <c r="AF394" s="1">
        <v>4.0916679578780327E-2</v>
      </c>
      <c r="AG394" s="1">
        <v>3.1799126941153867E-2</v>
      </c>
      <c r="AH394" s="1">
        <v>3.317283673300761E-2</v>
      </c>
      <c r="AI394" s="1">
        <v>2.4071831662505185E-2</v>
      </c>
      <c r="AJ394" s="1">
        <v>2.7922707837151898E-2</v>
      </c>
      <c r="AK394" s="1">
        <v>3.5345019289360222E-2</v>
      </c>
      <c r="AL394" s="1">
        <v>7.8579018350506874E-2</v>
      </c>
      <c r="AM394" s="1">
        <v>5.8611801568880142E-2</v>
      </c>
      <c r="AN394" s="1">
        <v>0.10377084477615868</v>
      </c>
      <c r="AO394" s="1">
        <v>8.0276149274356862E-2</v>
      </c>
      <c r="AP394" s="1">
        <v>7.0923186112189313E-2</v>
      </c>
      <c r="AQ394" s="1">
        <v>0.10451800408274935</v>
      </c>
      <c r="AR394" s="1">
        <v>8.6598226002338172E-2</v>
      </c>
      <c r="AS394" s="1">
        <v>4.8678346730470584E-2</v>
      </c>
      <c r="AT394" s="1">
        <v>0.11547982178076259</v>
      </c>
      <c r="AU394" s="1">
        <v>0.11301363540565679</v>
      </c>
      <c r="AV394" s="1">
        <v>0.42129577009714869</v>
      </c>
      <c r="AW394" s="1">
        <v>0.3383927482379086</v>
      </c>
      <c r="AX394" s="1"/>
      <c r="AY394" s="1"/>
      <c r="AZ394" s="1"/>
      <c r="BA394" s="1"/>
    </row>
    <row r="395" spans="1:56" x14ac:dyDescent="0.25">
      <c r="B395" t="s">
        <v>3</v>
      </c>
      <c r="C395" s="1"/>
      <c r="D395" s="1"/>
      <c r="E395" s="1"/>
      <c r="F395" s="1"/>
      <c r="G395" s="1"/>
      <c r="H395" s="1"/>
      <c r="I395" s="1"/>
      <c r="J395" s="1"/>
      <c r="K395" s="1"/>
      <c r="L395" s="1"/>
      <c r="M395" s="1">
        <v>5.27198180716624E-2</v>
      </c>
      <c r="N395" s="1">
        <v>5.4321485517315186E-2</v>
      </c>
      <c r="O395" s="1">
        <v>4.1785863753007135E-2</v>
      </c>
      <c r="P395" s="1">
        <v>3.5000635041026337E-2</v>
      </c>
      <c r="Q395" s="1">
        <v>2.5881261465194212E-2</v>
      </c>
      <c r="R395" s="1">
        <v>3.8541776416425547E-2</v>
      </c>
      <c r="S395" s="1">
        <v>4.2139766229029291E-2</v>
      </c>
      <c r="T395" s="1">
        <v>4.1525862469191259E-2</v>
      </c>
      <c r="U395" s="1">
        <v>0.11299350119029998</v>
      </c>
      <c r="V395" s="1">
        <v>7.7098455822819767E-2</v>
      </c>
      <c r="W395" s="1">
        <v>5.7290309516811105E-2</v>
      </c>
      <c r="X395" s="1">
        <v>7.3281106712720742E-2</v>
      </c>
      <c r="Y395" s="1">
        <v>5.0105353948693671E-2</v>
      </c>
      <c r="Z395" s="1">
        <v>4.7388868347760481E-2</v>
      </c>
      <c r="AA395" s="1">
        <v>4.9850055916150368E-2</v>
      </c>
      <c r="AB395" s="1">
        <v>3.5745367711322924E-2</v>
      </c>
      <c r="AC395" s="1">
        <v>3.161719518867584E-2</v>
      </c>
      <c r="AD395" s="1">
        <v>3.7375050646722655E-2</v>
      </c>
      <c r="AE395" s="1">
        <v>2.8036702468231044E-2</v>
      </c>
      <c r="AF395" s="1">
        <v>4.0916679578780327E-2</v>
      </c>
      <c r="AG395" s="1">
        <v>3.1799126941153867E-2</v>
      </c>
      <c r="AH395" s="1">
        <v>3.317283673300761E-2</v>
      </c>
      <c r="AI395" s="1">
        <v>2.4071831662505185E-2</v>
      </c>
      <c r="AJ395" s="1">
        <v>2.7922707837151898E-2</v>
      </c>
      <c r="AK395" s="1">
        <v>3.5345019289360222E-2</v>
      </c>
      <c r="AL395" s="1">
        <v>7.8579018350506874E-2</v>
      </c>
      <c r="AM395" s="1">
        <v>5.8611801568880142E-2</v>
      </c>
      <c r="AN395" s="1">
        <v>0.10377084477615868</v>
      </c>
      <c r="AO395" s="1">
        <v>8.0276149274356862E-2</v>
      </c>
      <c r="AP395" s="1">
        <v>7.0923186112189313E-2</v>
      </c>
      <c r="AQ395" s="1">
        <v>0.10451800408274935</v>
      </c>
      <c r="AR395" s="1">
        <v>8.6598226002338172E-2</v>
      </c>
      <c r="AS395" s="1">
        <v>4.8678346730470584E-2</v>
      </c>
      <c r="AT395" s="1">
        <v>0.11547982178076259</v>
      </c>
      <c r="AU395" s="1">
        <v>0.11301363540565679</v>
      </c>
      <c r="AV395" s="1">
        <v>5.1999999999999998E-2</v>
      </c>
      <c r="AW395" s="1">
        <v>0.122</v>
      </c>
      <c r="AX395" s="1">
        <v>0.123</v>
      </c>
      <c r="AY395" s="1">
        <v>0.121</v>
      </c>
      <c r="AZ395" s="1">
        <v>0.11600000000000001</v>
      </c>
      <c r="BA395" s="1">
        <v>0.108</v>
      </c>
    </row>
    <row r="396" spans="1:56" x14ac:dyDescent="0.25">
      <c r="A396" t="s">
        <v>227</v>
      </c>
      <c r="B396" t="s">
        <v>1</v>
      </c>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v>0.14799999999999999</v>
      </c>
      <c r="AV396" s="1">
        <v>0.214</v>
      </c>
      <c r="AW396" s="1">
        <v>0.19</v>
      </c>
      <c r="AX396" s="1">
        <v>0.13700000000000001</v>
      </c>
      <c r="AY396" s="1">
        <v>0.11799999999999999</v>
      </c>
      <c r="AZ396" s="1">
        <v>9.8000000000000004E-2</v>
      </c>
      <c r="BA396" s="1">
        <v>0.104</v>
      </c>
      <c r="BB396" s="4">
        <v>46054</v>
      </c>
      <c r="BC396" s="5" t="s">
        <v>228</v>
      </c>
      <c r="BD396" t="s">
        <v>6</v>
      </c>
    </row>
    <row r="397" spans="1:56" x14ac:dyDescent="0.25">
      <c r="B397" t="s">
        <v>260</v>
      </c>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v>0.14799999999999999</v>
      </c>
      <c r="AV397" s="1">
        <v>0.214</v>
      </c>
      <c r="AW397" s="1">
        <v>0.19</v>
      </c>
      <c r="AX397" s="1">
        <v>0.18</v>
      </c>
      <c r="AY397" s="1">
        <v>0.17</v>
      </c>
      <c r="AZ397" s="1">
        <v>0.15</v>
      </c>
      <c r="BA397" s="1">
        <v>0.15</v>
      </c>
      <c r="BB397" s="4"/>
      <c r="BC397" t="s">
        <v>261</v>
      </c>
      <c r="BD397" t="s">
        <v>262</v>
      </c>
    </row>
    <row r="398" spans="1:56" x14ac:dyDescent="0.25">
      <c r="B398" t="s">
        <v>2</v>
      </c>
      <c r="C398" s="1">
        <v>0.39735503018884072</v>
      </c>
      <c r="D398" s="1">
        <v>0.39346834052036905</v>
      </c>
      <c r="E398" s="1">
        <v>0.346409233867503</v>
      </c>
      <c r="F398" s="1">
        <v>0.36647062053604756</v>
      </c>
      <c r="G398" s="1">
        <v>0.36785106620652075</v>
      </c>
      <c r="H398" s="1">
        <v>0.21773275887385088</v>
      </c>
      <c r="I398" s="1">
        <v>0.89375974168288397</v>
      </c>
      <c r="J398" s="1">
        <v>0.31990147601062047</v>
      </c>
      <c r="K398" s="1">
        <v>0.20970975335775335</v>
      </c>
      <c r="L398" s="1">
        <v>0.19780341580756011</v>
      </c>
      <c r="M398" s="1">
        <v>0.2199225623678647</v>
      </c>
      <c r="N398" s="1">
        <f>AVERAGE(L398,M398,O398,P398)</f>
        <v>0.32874604525612583</v>
      </c>
      <c r="O398" s="1">
        <v>0.4380585230417065</v>
      </c>
      <c r="P398" s="1">
        <v>0.45919967980737214</v>
      </c>
      <c r="Q398" s="1">
        <v>0.46102648768240234</v>
      </c>
      <c r="R398" s="1">
        <v>3.1229886521572658</v>
      </c>
      <c r="S398" s="1">
        <v>0.3034139106822602</v>
      </c>
      <c r="T398" s="1">
        <v>0.24532531457968013</v>
      </c>
      <c r="U398" s="1">
        <v>0.2422984409527725</v>
      </c>
      <c r="V398" s="1">
        <v>0.1799985602723268</v>
      </c>
      <c r="W398" s="1">
        <v>0.20301866340488692</v>
      </c>
      <c r="X398" s="1">
        <v>0.20494958289866985</v>
      </c>
      <c r="Y398" s="1">
        <v>0.22040221769326371</v>
      </c>
      <c r="Z398" s="1">
        <v>0.47892412601596501</v>
      </c>
      <c r="AA398" s="1">
        <v>0.29228054381151503</v>
      </c>
      <c r="AB398" s="1">
        <v>0.11122970354265976</v>
      </c>
      <c r="AC398" s="1">
        <v>1.6390095550062728E-2</v>
      </c>
      <c r="AD398" s="1">
        <v>1.7304594806994245E-2</v>
      </c>
      <c r="AE398" s="1">
        <v>2.2098423471184514E-2</v>
      </c>
      <c r="AF398" s="1">
        <v>3.0408013947382587E-2</v>
      </c>
      <c r="AG398" s="1">
        <v>2.1271247358836745E-2</v>
      </c>
      <c r="AH398" s="1">
        <v>1.9301534205226557E-2</v>
      </c>
      <c r="AI398" s="1">
        <v>3.4050262135096973E-2</v>
      </c>
      <c r="AJ398" s="1">
        <v>5.6660205250578938E-2</v>
      </c>
      <c r="AK398" s="1">
        <v>4.7960544177035588E-2</v>
      </c>
      <c r="AL398" s="1">
        <v>9.5534421725479171E-2</v>
      </c>
      <c r="AM398" s="1">
        <v>0.15270798181418752</v>
      </c>
      <c r="AN398" s="1">
        <v>0.13867822126442406</v>
      </c>
      <c r="AO398" s="1">
        <v>0.17156196282833094</v>
      </c>
      <c r="AP398" s="1">
        <v>0.22865694862751351</v>
      </c>
      <c r="AQ398" s="1">
        <v>0.19577092367502066</v>
      </c>
      <c r="AR398" s="1">
        <v>6.9870513074772558E-2</v>
      </c>
      <c r="AS398" s="1">
        <v>7.7767842190855974E-2</v>
      </c>
      <c r="AT398" s="1">
        <v>6.9694634642256739E-2</v>
      </c>
      <c r="AU398" s="1">
        <v>0.13015462736060504</v>
      </c>
      <c r="AV398" s="1">
        <v>0.26654751148945133</v>
      </c>
      <c r="AW398" s="1"/>
      <c r="AX398" s="1"/>
      <c r="AY398" s="1"/>
      <c r="AZ398" s="1"/>
      <c r="BA398" s="1"/>
    </row>
    <row r="399" spans="1:56" x14ac:dyDescent="0.25">
      <c r="B399" t="s">
        <v>3</v>
      </c>
      <c r="C399" s="1">
        <v>0.39735503018884072</v>
      </c>
      <c r="D399" s="1">
        <v>0.39346834052036905</v>
      </c>
      <c r="E399" s="1">
        <v>0.346409233867503</v>
      </c>
      <c r="F399" s="1">
        <v>0.36647062053604756</v>
      </c>
      <c r="G399" s="1">
        <v>0.36785106620652075</v>
      </c>
      <c r="H399" s="1">
        <v>0.21773275887385088</v>
      </c>
      <c r="I399" s="1">
        <v>0.89375974168288397</v>
      </c>
      <c r="J399" s="1">
        <v>0.31990147601062047</v>
      </c>
      <c r="K399" s="1">
        <v>0.20970975335775335</v>
      </c>
      <c r="L399" s="1">
        <v>0.19780341580756011</v>
      </c>
      <c r="M399" s="1">
        <v>0.2199225623678647</v>
      </c>
      <c r="N399" s="1">
        <f>N398</f>
        <v>0.32874604525612583</v>
      </c>
      <c r="O399" s="1">
        <v>0.4380585230417065</v>
      </c>
      <c r="P399" s="1">
        <v>0.45919967980737214</v>
      </c>
      <c r="Q399" s="1">
        <v>0.46102648768240234</v>
      </c>
      <c r="R399" s="1">
        <v>0.36099999999999999</v>
      </c>
      <c r="S399" s="1">
        <v>0.3034139106822602</v>
      </c>
      <c r="T399" s="1">
        <v>0.24532531457968013</v>
      </c>
      <c r="U399" s="1">
        <v>0.2422984409527725</v>
      </c>
      <c r="V399" s="1">
        <v>0.1799985602723268</v>
      </c>
      <c r="W399" s="1">
        <v>0.20301866340488692</v>
      </c>
      <c r="X399" s="1">
        <v>0.20494958289866985</v>
      </c>
      <c r="Y399" s="1">
        <v>0.22040221769326371</v>
      </c>
      <c r="Z399" s="1">
        <v>0.47892412601596501</v>
      </c>
      <c r="AA399" s="1">
        <v>0.29228054381151503</v>
      </c>
      <c r="AB399" s="1">
        <v>0.11122970354265976</v>
      </c>
      <c r="AC399" s="1">
        <v>1.6390095550062728E-2</v>
      </c>
      <c r="AD399" s="1">
        <v>1.7304594806994245E-2</v>
      </c>
      <c r="AE399" s="1">
        <v>2.2098423471184514E-2</v>
      </c>
      <c r="AF399" s="1">
        <v>3.0408013947382587E-2</v>
      </c>
      <c r="AG399" s="1">
        <v>2.1271247358836745E-2</v>
      </c>
      <c r="AH399" s="1">
        <v>1.9301534205226557E-2</v>
      </c>
      <c r="AI399" s="1">
        <v>3.4050262135096973E-2</v>
      </c>
      <c r="AJ399" s="1">
        <v>5.6660205250578938E-2</v>
      </c>
      <c r="AK399" s="1">
        <v>4.7960544177035588E-2</v>
      </c>
      <c r="AL399" s="1">
        <v>9.5534421725479171E-2</v>
      </c>
      <c r="AM399" s="1">
        <v>0.15270798181418752</v>
      </c>
      <c r="AN399" s="1">
        <v>0.13867822126442406</v>
      </c>
      <c r="AO399" s="1">
        <v>0.17156196282833094</v>
      </c>
      <c r="AP399" s="1">
        <v>0.22865694862751351</v>
      </c>
      <c r="AQ399" s="1">
        <v>0.19577092367502066</v>
      </c>
      <c r="AR399" s="1">
        <v>6.9870513074772558E-2</v>
      </c>
      <c r="AS399" s="1">
        <v>7.7767842190855974E-2</v>
      </c>
      <c r="AT399" s="1">
        <v>6.9694634642256739E-2</v>
      </c>
      <c r="AU399" s="1">
        <v>0.13015462736060504</v>
      </c>
      <c r="AV399" s="1">
        <v>0.214</v>
      </c>
      <c r="AW399" s="1">
        <v>0.19</v>
      </c>
      <c r="AX399" s="1">
        <v>0.18</v>
      </c>
      <c r="AY399" s="1">
        <v>0.17</v>
      </c>
      <c r="AZ399" s="1">
        <v>0.15</v>
      </c>
      <c r="BA399" s="1">
        <v>0.15</v>
      </c>
      <c r="BB399" s="1">
        <f>AVERAGE(AV399:BA399)</f>
        <v>0.17566666666666667</v>
      </c>
      <c r="BD399" t="s">
        <v>229</v>
      </c>
    </row>
    <row r="400" spans="1:56" x14ac:dyDescent="0.25">
      <c r="A400" t="s">
        <v>230</v>
      </c>
      <c r="B400" t="s">
        <v>1</v>
      </c>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v>9.9000000000000005E-2</v>
      </c>
      <c r="AV400" s="1">
        <v>9.7000000000000003E-2</v>
      </c>
      <c r="AW400" s="1">
        <v>7.5999999999999998E-2</v>
      </c>
      <c r="AX400" s="1">
        <v>7.4999999999999997E-2</v>
      </c>
      <c r="AY400" s="1">
        <v>6.4000000000000001E-2</v>
      </c>
      <c r="AZ400" s="1">
        <v>0.05</v>
      </c>
      <c r="BA400" s="1">
        <v>4.7E-2</v>
      </c>
      <c r="BC400" t="s">
        <v>231</v>
      </c>
      <c r="BD400" t="s">
        <v>6</v>
      </c>
    </row>
    <row r="401" spans="1:54" x14ac:dyDescent="0.25">
      <c r="B401" t="s">
        <v>2</v>
      </c>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v>0.21279028130749492</v>
      </c>
      <c r="AC401" s="1">
        <v>7.8506312728278835E-2</v>
      </c>
      <c r="AD401" s="1">
        <v>0.24625927991466931</v>
      </c>
      <c r="AE401" s="1">
        <v>7.189366791804841E-2</v>
      </c>
      <c r="AF401" s="1">
        <v>1.6354559849626988E-2</v>
      </c>
      <c r="AG401" s="1">
        <v>9.486921042582596E-3</v>
      </c>
      <c r="AH401" s="1">
        <v>7.7418042873946824E-3</v>
      </c>
      <c r="AI401" s="1">
        <v>8.1194140033506081E-3</v>
      </c>
      <c r="AJ401" s="1">
        <v>3.3757827215389738E-2</v>
      </c>
      <c r="AK401" s="1">
        <v>3.6867705472028028E-2</v>
      </c>
      <c r="AL401" s="1">
        <v>4.2792591049198331E-2</v>
      </c>
      <c r="AM401" s="1">
        <v>6.9640780237535393E-2</v>
      </c>
      <c r="AN401" s="1">
        <v>3.7141416116634435E-2</v>
      </c>
      <c r="AO401" s="1">
        <v>1.6509373712874677E-2</v>
      </c>
      <c r="AP401" s="1">
        <v>2.5871240011568705E-2</v>
      </c>
      <c r="AQ401" s="1">
        <v>1.2146701870977225E-2</v>
      </c>
      <c r="AR401" s="1">
        <v>2.0003998354478754E-2</v>
      </c>
      <c r="AS401" s="1">
        <v>9.8943606065736694E-3</v>
      </c>
      <c r="AT401" s="1">
        <v>3.3517871514208909E-2</v>
      </c>
      <c r="AU401" s="1">
        <v>2.4125903606647778E-2</v>
      </c>
      <c r="AV401" s="1">
        <v>3.8585588138674347E-2</v>
      </c>
      <c r="AW401" s="1"/>
      <c r="AX401" s="1"/>
      <c r="AY401" s="1"/>
      <c r="AZ401" s="1"/>
      <c r="BA401" s="1"/>
    </row>
    <row r="402" spans="1:54" x14ac:dyDescent="0.25">
      <c r="B402" t="s">
        <v>3</v>
      </c>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v>0.21279028130749492</v>
      </c>
      <c r="AC402" s="1">
        <v>7.8506312728278835E-2</v>
      </c>
      <c r="AD402" s="1">
        <v>0.24625927991466931</v>
      </c>
      <c r="AE402" s="1">
        <v>7.189366791804841E-2</v>
      </c>
      <c r="AF402" s="1">
        <v>1.6354559849626988E-2</v>
      </c>
      <c r="AG402" s="1">
        <v>9.486921042582596E-3</v>
      </c>
      <c r="AH402" s="1">
        <v>7.7418042873946824E-3</v>
      </c>
      <c r="AI402" s="1">
        <v>8.1194140033506081E-3</v>
      </c>
      <c r="AJ402" s="1">
        <v>3.3757827215389738E-2</v>
      </c>
      <c r="AK402" s="1">
        <v>3.6867705472028028E-2</v>
      </c>
      <c r="AL402" s="1">
        <v>4.2792591049198331E-2</v>
      </c>
      <c r="AM402" s="1">
        <v>6.9640780237535393E-2</v>
      </c>
      <c r="AN402" s="1">
        <v>3.7141416116634435E-2</v>
      </c>
      <c r="AO402" s="1">
        <v>1.6509373712874677E-2</v>
      </c>
      <c r="AP402" s="1">
        <v>2.5871240011568705E-2</v>
      </c>
      <c r="AQ402" s="1">
        <v>1.2146701870977225E-2</v>
      </c>
      <c r="AR402" s="1">
        <v>2.0003998354478754E-2</v>
      </c>
      <c r="AS402" s="1">
        <v>9.8943606065736694E-3</v>
      </c>
      <c r="AT402" s="1">
        <v>3.3517871514208909E-2</v>
      </c>
      <c r="AU402" s="1">
        <v>2.4125903606647778E-2</v>
      </c>
      <c r="AV402" s="1">
        <v>9.7000000000000003E-2</v>
      </c>
      <c r="AW402" s="1">
        <v>7.5999999999999998E-2</v>
      </c>
      <c r="AX402" s="1">
        <v>7.4999999999999997E-2</v>
      </c>
      <c r="AY402" s="1">
        <v>6.4000000000000001E-2</v>
      </c>
      <c r="AZ402" s="1">
        <v>0.05</v>
      </c>
      <c r="BA402" s="1">
        <v>4.7E-2</v>
      </c>
    </row>
    <row r="403" spans="1:54" x14ac:dyDescent="0.25">
      <c r="D403" s="1"/>
      <c r="L403" s="1"/>
      <c r="R403" s="1"/>
      <c r="Z403" s="1"/>
      <c r="AF403" s="1"/>
      <c r="AN403" s="1"/>
      <c r="AT403" s="1"/>
      <c r="BA403" s="1"/>
    </row>
    <row r="404" spans="1:54" x14ac:dyDescent="0.25">
      <c r="A404" t="s">
        <v>263</v>
      </c>
      <c r="B404" t="s">
        <v>264</v>
      </c>
      <c r="D404" s="1"/>
      <c r="L404" s="1"/>
      <c r="R404" s="1"/>
      <c r="Z404" s="1"/>
      <c r="AF404" s="1"/>
      <c r="AN404" s="1"/>
      <c r="AT404" s="1"/>
      <c r="AV404" s="1">
        <v>0.21899999999999997</v>
      </c>
      <c r="AW404" s="1">
        <v>0.222</v>
      </c>
      <c r="AX404" s="1">
        <v>0.22600000000000001</v>
      </c>
      <c r="AY404" s="1">
        <v>0.22699999999999998</v>
      </c>
      <c r="AZ404" s="1">
        <v>0.23100000000000001</v>
      </c>
      <c r="BA404" s="1">
        <v>0.23400000000000001</v>
      </c>
    </row>
    <row r="405" spans="1:54" x14ac:dyDescent="0.25">
      <c r="B405" t="s">
        <v>265</v>
      </c>
      <c r="D405" s="1"/>
      <c r="L405" s="1"/>
      <c r="R405" s="1"/>
      <c r="Z405" s="1"/>
      <c r="AF405" s="1"/>
      <c r="AN405" s="1"/>
      <c r="AT405" s="1"/>
      <c r="AV405" s="6">
        <v>29369</v>
      </c>
      <c r="AW405" s="6">
        <v>33945</v>
      </c>
      <c r="AX405" s="6">
        <v>39699</v>
      </c>
      <c r="AY405" s="6">
        <v>43699</v>
      </c>
      <c r="AZ405" s="6">
        <v>46856</v>
      </c>
      <c r="BA405" s="6">
        <v>50428</v>
      </c>
    </row>
    <row r="406" spans="1:54" x14ac:dyDescent="0.25">
      <c r="B406" t="s">
        <v>266</v>
      </c>
      <c r="D406" s="1"/>
      <c r="L406" s="1"/>
      <c r="R406" s="1"/>
      <c r="Z406" s="1"/>
      <c r="AF406" s="1"/>
      <c r="AN406" s="1"/>
      <c r="AT406" s="1"/>
      <c r="AV406">
        <f>(AV405*AV404)*AV399</f>
        <v>1376.4075539999997</v>
      </c>
      <c r="AW406">
        <f t="shared" ref="AW406:BA406" si="49">(AW405*AW404)*AW399</f>
        <v>1431.8000999999999</v>
      </c>
      <c r="AX406">
        <f t="shared" si="49"/>
        <v>1614.95532</v>
      </c>
      <c r="AY406">
        <f t="shared" si="49"/>
        <v>1686.3444099999999</v>
      </c>
      <c r="AZ406">
        <f t="shared" si="49"/>
        <v>1623.5604000000001</v>
      </c>
      <c r="BA406">
        <f t="shared" si="49"/>
        <v>1770.0228</v>
      </c>
      <c r="BB406">
        <f>AVERAGE(AV406:BA406)</f>
        <v>1583.8484306666667</v>
      </c>
    </row>
    <row r="407" spans="1:54" x14ac:dyDescent="0.25">
      <c r="B407" t="s">
        <v>267</v>
      </c>
      <c r="D407" s="1"/>
      <c r="L407" s="1"/>
      <c r="R407" s="1"/>
      <c r="Z407" s="1"/>
      <c r="AF407" s="1"/>
      <c r="AN407" s="1"/>
      <c r="AT407" s="1"/>
      <c r="AV407">
        <v>813</v>
      </c>
      <c r="AW407">
        <v>924</v>
      </c>
      <c r="AX407">
        <v>1047</v>
      </c>
      <c r="AY407">
        <v>1176</v>
      </c>
      <c r="AZ407">
        <v>1316</v>
      </c>
      <c r="BA407" s="6">
        <v>1466</v>
      </c>
      <c r="BB407">
        <f>AVERAGE(AV407:BA407)</f>
        <v>1123.6666666666667</v>
      </c>
    </row>
    <row r="408" spans="1:54" x14ac:dyDescent="0.25">
      <c r="B408" t="s">
        <v>268</v>
      </c>
      <c r="D408" s="1"/>
      <c r="L408" s="1"/>
      <c r="R408" s="1"/>
      <c r="Z408" s="1"/>
      <c r="AF408" s="1"/>
      <c r="AN408" s="1"/>
      <c r="AT408" s="1"/>
      <c r="AV408">
        <f>(AV407*AV404)*AV399</f>
        <v>38.102057999999992</v>
      </c>
      <c r="AW408">
        <f t="shared" ref="AW408:BA408" si="50">(AW407*AW404)*AW399</f>
        <v>38.974320000000006</v>
      </c>
      <c r="AX408">
        <f t="shared" si="50"/>
        <v>42.59196</v>
      </c>
      <c r="AY408">
        <f t="shared" si="50"/>
        <v>45.381840000000004</v>
      </c>
      <c r="AZ408">
        <f t="shared" si="50"/>
        <v>45.599400000000003</v>
      </c>
      <c r="BA408">
        <f t="shared" si="50"/>
        <v>51.456600000000002</v>
      </c>
    </row>
    <row r="409" spans="1:54" x14ac:dyDescent="0.25">
      <c r="D409" s="1"/>
      <c r="L409" s="1"/>
      <c r="R409" s="1"/>
      <c r="Z409" s="1"/>
      <c r="AF409" s="1"/>
      <c r="AN409" s="1"/>
      <c r="AT409" s="1"/>
      <c r="BA409" s="1"/>
    </row>
  </sheetData>
  <hyperlinks>
    <hyperlink ref="BC32" r:id="rId1" xr:uid="{F33972CF-391A-410A-9EB1-B9585C8B355D}"/>
    <hyperlink ref="BC265" r:id="rId2" xr:uid="{9E15F0A8-21C4-40F1-B1E3-4D65D0703552}"/>
    <hyperlink ref="BC396" r:id="rId3" xr:uid="{96351015-C9D5-4449-9397-65048232FCAB}"/>
    <hyperlink ref="BC274" r:id="rId4" xr:uid="{53E43D7A-B1A5-4AAE-9AD4-0C8C813466B0}"/>
    <hyperlink ref="BC247" r:id="rId5" xr:uid="{4F420C5D-5417-40AF-803D-62A6BABB74CA}"/>
    <hyperlink ref="BC256" r:id="rId6" xr:uid="{45AF5AAA-C0C6-45E9-BD0B-74A7AD439BA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0D63D-AF84-45A8-98A1-A65D3D706FF8}">
  <sheetPr codeName="Sheet4"/>
  <dimension ref="A1:N256"/>
  <sheetViews>
    <sheetView zoomScaleNormal="100" workbookViewId="0">
      <pane ySplit="1" topLeftCell="A188" activePane="bottomLeft" state="frozen"/>
      <selection pane="bottomLeft" activeCell="I200" sqref="I200"/>
    </sheetView>
  </sheetViews>
  <sheetFormatPr defaultRowHeight="15" x14ac:dyDescent="0.25"/>
  <sheetData>
    <row r="1" spans="1:11" x14ac:dyDescent="0.25">
      <c r="B1">
        <v>2022</v>
      </c>
      <c r="C1">
        <v>2023</v>
      </c>
      <c r="D1">
        <v>2024</v>
      </c>
      <c r="E1">
        <f>D1+1</f>
        <v>2025</v>
      </c>
      <c r="F1">
        <f t="shared" ref="F1:J1" si="0">E1+1</f>
        <v>2026</v>
      </c>
      <c r="G1">
        <f t="shared" si="0"/>
        <v>2027</v>
      </c>
      <c r="H1">
        <f t="shared" si="0"/>
        <v>2028</v>
      </c>
      <c r="I1">
        <f t="shared" si="0"/>
        <v>2029</v>
      </c>
      <c r="J1">
        <f t="shared" si="0"/>
        <v>2030</v>
      </c>
    </row>
    <row r="2" spans="1:11" x14ac:dyDescent="0.25">
      <c r="A2" t="s">
        <v>4</v>
      </c>
      <c r="D2">
        <f>D3/D4</f>
        <v>0.1003584229390681</v>
      </c>
      <c r="E2">
        <f t="shared" ref="E2:J2" si="1">E3/E4</f>
        <v>0.14893617021276598</v>
      </c>
      <c r="F2">
        <f t="shared" si="1"/>
        <v>6.6433566433566432E-2</v>
      </c>
      <c r="G2">
        <f t="shared" si="1"/>
        <v>0.13588850174216027</v>
      </c>
      <c r="H2">
        <f t="shared" si="1"/>
        <v>0.12152777777777778</v>
      </c>
      <c r="I2">
        <f t="shared" si="1"/>
        <v>5.3191489361702128E-2</v>
      </c>
      <c r="J2">
        <f t="shared" si="1"/>
        <v>9.375E-2</v>
      </c>
    </row>
    <row r="3" spans="1:11" x14ac:dyDescent="0.25">
      <c r="A3" t="s">
        <v>232</v>
      </c>
      <c r="D3">
        <v>2.8</v>
      </c>
      <c r="E3">
        <v>4.2</v>
      </c>
      <c r="F3">
        <v>1.9</v>
      </c>
      <c r="G3">
        <v>3.9</v>
      </c>
      <c r="H3">
        <v>3.5</v>
      </c>
      <c r="I3">
        <v>1.5</v>
      </c>
      <c r="J3">
        <v>2.7</v>
      </c>
    </row>
    <row r="4" spans="1:11" x14ac:dyDescent="0.25">
      <c r="A4" t="s">
        <v>233</v>
      </c>
      <c r="D4">
        <v>27.9</v>
      </c>
      <c r="E4">
        <v>28.2</v>
      </c>
      <c r="F4">
        <v>28.6</v>
      </c>
      <c r="G4">
        <v>28.7</v>
      </c>
      <c r="H4">
        <v>28.8</v>
      </c>
      <c r="I4">
        <v>28.2</v>
      </c>
      <c r="J4">
        <v>28.8</v>
      </c>
    </row>
    <row r="6" spans="1:11" x14ac:dyDescent="0.25">
      <c r="A6" t="s">
        <v>10</v>
      </c>
      <c r="D6">
        <f>D7/D8</f>
        <v>0.5180722891566264</v>
      </c>
      <c r="E6" s="1">
        <f t="shared" ref="E6" si="2">E7/E8</f>
        <v>0.43243243243243246</v>
      </c>
      <c r="F6" s="1">
        <f t="shared" ref="F6" si="3">F7/F8</f>
        <v>0.4375</v>
      </c>
      <c r="G6" s="1">
        <f t="shared" ref="G6" si="4">G7/G8</f>
        <v>0.61764705882352944</v>
      </c>
      <c r="H6" s="1">
        <f t="shared" ref="H6" si="5">H7/H8</f>
        <v>0.56617647058823528</v>
      </c>
      <c r="I6" s="1">
        <f t="shared" ref="I6" si="6">I7/I8</f>
        <v>0.49264705882352944</v>
      </c>
      <c r="J6" s="1">
        <f t="shared" ref="J6" si="7">J7/J8</f>
        <v>0.51851851851851849</v>
      </c>
    </row>
    <row r="7" spans="1:11" x14ac:dyDescent="0.25">
      <c r="A7" t="s">
        <v>232</v>
      </c>
      <c r="D7">
        <v>8.6</v>
      </c>
      <c r="E7">
        <v>6.4</v>
      </c>
      <c r="F7">
        <v>6.3</v>
      </c>
      <c r="G7">
        <v>8.4</v>
      </c>
      <c r="H7">
        <v>7.7</v>
      </c>
      <c r="I7">
        <v>6.7</v>
      </c>
      <c r="J7">
        <v>7</v>
      </c>
    </row>
    <row r="8" spans="1:11" x14ac:dyDescent="0.25">
      <c r="A8" t="s">
        <v>233</v>
      </c>
      <c r="D8">
        <v>16.600000000000001</v>
      </c>
      <c r="E8">
        <v>14.8</v>
      </c>
      <c r="F8">
        <v>14.4</v>
      </c>
      <c r="G8">
        <v>13.6</v>
      </c>
      <c r="H8">
        <v>13.6</v>
      </c>
      <c r="I8">
        <v>13.6</v>
      </c>
      <c r="J8">
        <v>13.5</v>
      </c>
    </row>
    <row r="9" spans="1:11" x14ac:dyDescent="0.25">
      <c r="A9" t="s">
        <v>728</v>
      </c>
      <c r="E9">
        <v>4.3</v>
      </c>
      <c r="F9">
        <v>9.6999999999999993</v>
      </c>
      <c r="G9">
        <v>9.6999999999999993</v>
      </c>
      <c r="H9">
        <v>13.3</v>
      </c>
      <c r="I9">
        <v>12.6</v>
      </c>
      <c r="J9">
        <v>11.4</v>
      </c>
    </row>
    <row r="10" spans="1:11" x14ac:dyDescent="0.25">
      <c r="A10" t="s">
        <v>234</v>
      </c>
      <c r="E10">
        <v>14.8</v>
      </c>
      <c r="F10">
        <v>14.4</v>
      </c>
      <c r="G10">
        <v>13.6</v>
      </c>
      <c r="H10">
        <v>13.6</v>
      </c>
      <c r="I10">
        <v>13.6</v>
      </c>
      <c r="J10">
        <v>13.5</v>
      </c>
    </row>
    <row r="11" spans="1:11" x14ac:dyDescent="0.25">
      <c r="A11" t="s">
        <v>729</v>
      </c>
      <c r="E11" s="13">
        <v>141.72800000000001</v>
      </c>
      <c r="F11" s="13">
        <v>152.35400000000001</v>
      </c>
      <c r="G11" s="13">
        <v>154.464</v>
      </c>
      <c r="H11" s="13">
        <v>159.15199999999999</v>
      </c>
      <c r="I11" s="13">
        <v>164.46799999999999</v>
      </c>
      <c r="J11" s="13">
        <v>171.59299999999999</v>
      </c>
      <c r="K11" s="13"/>
    </row>
    <row r="12" spans="1:11" x14ac:dyDescent="0.25">
      <c r="A12" t="s">
        <v>730</v>
      </c>
      <c r="E12" s="20">
        <f>E9/(E11*(E10/100))</f>
        <v>0.20499868800839668</v>
      </c>
      <c r="F12" s="20">
        <f t="shared" ref="F12:J12" si="8">F9/(F11*(F10/100))</f>
        <v>0.44213549438223543</v>
      </c>
      <c r="G12" s="20">
        <f t="shared" si="8"/>
        <v>0.4617485589636724</v>
      </c>
      <c r="H12" s="20">
        <f t="shared" si="8"/>
        <v>0.61446992590139504</v>
      </c>
      <c r="I12" s="20">
        <f t="shared" si="8"/>
        <v>0.5633135857645829</v>
      </c>
      <c r="J12" s="20">
        <f t="shared" si="8"/>
        <v>0.49212056694879425</v>
      </c>
      <c r="K12" s="13"/>
    </row>
    <row r="14" spans="1:11" x14ac:dyDescent="0.25">
      <c r="A14" t="s">
        <v>11</v>
      </c>
      <c r="B14">
        <f>B15/B16</f>
        <v>0.10555555555555556</v>
      </c>
      <c r="C14">
        <f>C15/C16</f>
        <v>0.125748502994012</v>
      </c>
      <c r="D14">
        <f>D15/D16</f>
        <v>0.14155251141552513</v>
      </c>
      <c r="E14">
        <f t="shared" ref="E14" si="9">E15/E16</f>
        <v>7.1428571428571438E-2</v>
      </c>
      <c r="F14">
        <f t="shared" ref="F14" si="10">F15/F16</f>
        <v>9.6330275229357804E-2</v>
      </c>
      <c r="G14">
        <f t="shared" ref="G14" si="11">G15/G16</f>
        <v>0.11428571428571428</v>
      </c>
      <c r="H14">
        <f t="shared" ref="H14" si="12">H15/H16</f>
        <v>0.12857142857142859</v>
      </c>
      <c r="I14">
        <f t="shared" ref="I14" si="13">I15/I16</f>
        <v>0.12980769230769232</v>
      </c>
      <c r="J14">
        <f t="shared" ref="J14" si="14">J15/J16</f>
        <v>0.13461538461538461</v>
      </c>
    </row>
    <row r="15" spans="1:11" x14ac:dyDescent="0.25">
      <c r="A15" t="s">
        <v>232</v>
      </c>
      <c r="B15">
        <v>1.9</v>
      </c>
      <c r="C15">
        <v>2.1</v>
      </c>
      <c r="D15">
        <v>3.1</v>
      </c>
      <c r="E15">
        <v>1.6</v>
      </c>
      <c r="F15">
        <v>2.1</v>
      </c>
      <c r="G15">
        <v>2.4</v>
      </c>
      <c r="H15">
        <v>2.7</v>
      </c>
      <c r="I15">
        <v>2.7</v>
      </c>
      <c r="J15">
        <v>2.8</v>
      </c>
    </row>
    <row r="16" spans="1:11" x14ac:dyDescent="0.25">
      <c r="A16" t="s">
        <v>233</v>
      </c>
      <c r="B16">
        <v>18</v>
      </c>
      <c r="C16">
        <v>16.7</v>
      </c>
      <c r="D16">
        <v>21.9</v>
      </c>
      <c r="E16">
        <v>22.4</v>
      </c>
      <c r="F16">
        <v>21.8</v>
      </c>
      <c r="G16">
        <v>21</v>
      </c>
      <c r="H16">
        <v>21</v>
      </c>
      <c r="I16">
        <v>20.8</v>
      </c>
      <c r="J16">
        <v>20.8</v>
      </c>
    </row>
    <row r="18" spans="1:11" x14ac:dyDescent="0.25">
      <c r="A18" t="s">
        <v>13</v>
      </c>
      <c r="D18">
        <f>D19/D20</f>
        <v>0.30357142857142855</v>
      </c>
      <c r="E18">
        <f t="shared" ref="E18" si="15">E19/E20</f>
        <v>0.16352201257861634</v>
      </c>
      <c r="F18">
        <f t="shared" ref="F18" si="16">F19/F20</f>
        <v>0.3032258064516129</v>
      </c>
      <c r="G18">
        <f t="shared" ref="G18" si="17">G19/G20</f>
        <v>0.27848101265822783</v>
      </c>
      <c r="H18">
        <f t="shared" ref="H18" si="18">H19/H20</f>
        <v>0.32298136645962733</v>
      </c>
      <c r="I18">
        <f t="shared" ref="I18" si="19">I19/I20</f>
        <v>0.39024390243902446</v>
      </c>
      <c r="J18">
        <f t="shared" ref="J18" si="20">J19/J20</f>
        <v>0.36585365853658541</v>
      </c>
    </row>
    <row r="19" spans="1:11" x14ac:dyDescent="0.25">
      <c r="A19" t="s">
        <v>232</v>
      </c>
      <c r="D19">
        <v>5.0999999999999996</v>
      </c>
      <c r="E19">
        <v>2.6</v>
      </c>
      <c r="F19">
        <v>4.7</v>
      </c>
      <c r="G19">
        <v>4.4000000000000004</v>
      </c>
      <c r="H19">
        <v>5.2</v>
      </c>
      <c r="I19">
        <v>6.4</v>
      </c>
      <c r="J19">
        <v>6</v>
      </c>
    </row>
    <row r="20" spans="1:11" x14ac:dyDescent="0.25">
      <c r="A20" t="s">
        <v>234</v>
      </c>
      <c r="D20">
        <v>16.8</v>
      </c>
      <c r="E20">
        <v>15.9</v>
      </c>
      <c r="F20">
        <v>15.5</v>
      </c>
      <c r="G20">
        <v>15.8</v>
      </c>
      <c r="H20">
        <v>16.100000000000001</v>
      </c>
      <c r="I20">
        <v>16.399999999999999</v>
      </c>
      <c r="J20">
        <v>16.399999999999999</v>
      </c>
    </row>
    <row r="21" spans="1:11" x14ac:dyDescent="0.25">
      <c r="A21" t="s">
        <v>731</v>
      </c>
      <c r="D21">
        <v>6.9</v>
      </c>
      <c r="E21">
        <v>6.9</v>
      </c>
      <c r="F21">
        <v>7.5</v>
      </c>
      <c r="G21">
        <v>7.5</v>
      </c>
      <c r="H21">
        <v>8</v>
      </c>
      <c r="I21">
        <v>7.8</v>
      </c>
      <c r="J21">
        <v>7.5</v>
      </c>
    </row>
    <row r="22" spans="1:11" x14ac:dyDescent="0.25">
      <c r="A22" t="s">
        <v>732</v>
      </c>
      <c r="D22">
        <v>4</v>
      </c>
      <c r="E22">
        <v>3.9</v>
      </c>
      <c r="F22">
        <v>4.4000000000000004</v>
      </c>
      <c r="G22">
        <v>4.5</v>
      </c>
      <c r="H22">
        <v>4.7</v>
      </c>
      <c r="I22">
        <v>5</v>
      </c>
      <c r="J22">
        <v>5.0999999999999996</v>
      </c>
    </row>
    <row r="23" spans="1:11" x14ac:dyDescent="0.25">
      <c r="A23" t="s">
        <v>733</v>
      </c>
      <c r="D23" s="13">
        <v>637.23400000000004</v>
      </c>
      <c r="E23" s="13">
        <v>681.48500000000001</v>
      </c>
      <c r="F23" s="13">
        <v>688.37800000000004</v>
      </c>
      <c r="G23" s="13">
        <v>703.66800000000001</v>
      </c>
      <c r="H23" s="13">
        <v>746.84299999999996</v>
      </c>
      <c r="I23" s="13">
        <v>789.96699999999998</v>
      </c>
      <c r="J23" s="13">
        <v>833.28399999999999</v>
      </c>
      <c r="K23" s="13"/>
    </row>
    <row r="24" spans="1:11" x14ac:dyDescent="0.25">
      <c r="A24" t="s">
        <v>734</v>
      </c>
      <c r="D24" s="13">
        <f>(D21+D22)/(D23*(D20/100))</f>
        <v>0.10181652639525257</v>
      </c>
      <c r="E24" s="13">
        <f t="shared" ref="E24:J24" si="21">(E21+E22)/(E23*(E20/100))</f>
        <v>9.9671347574615432E-2</v>
      </c>
      <c r="F24" s="13">
        <f t="shared" si="21"/>
        <v>0.11152912142512848</v>
      </c>
      <c r="G24" s="13">
        <f t="shared" si="21"/>
        <v>0.1079335241741952</v>
      </c>
      <c r="H24" s="13">
        <f t="shared" si="21"/>
        <v>0.10562057564660812</v>
      </c>
      <c r="I24" s="13">
        <f t="shared" si="21"/>
        <v>9.8800051758877142E-2</v>
      </c>
      <c r="J24" s="13">
        <f t="shared" si="21"/>
        <v>9.2200580225568873E-2</v>
      </c>
      <c r="K24" s="13"/>
    </row>
    <row r="26" spans="1:11" x14ac:dyDescent="0.25">
      <c r="A26" t="s">
        <v>14</v>
      </c>
      <c r="D26">
        <f>D27/D28</f>
        <v>0.1</v>
      </c>
      <c r="E26">
        <f t="shared" ref="E26" si="22">E27/E28</f>
        <v>0.14960629921259844</v>
      </c>
      <c r="F26">
        <f t="shared" ref="F26" si="23">F27/F28</f>
        <v>9.765625E-2</v>
      </c>
      <c r="G26">
        <f t="shared" ref="G26" si="24">G27/G28</f>
        <v>8.203125E-2</v>
      </c>
      <c r="H26">
        <f t="shared" ref="H26" si="25">H27/H28</f>
        <v>8.171206225680934E-2</v>
      </c>
      <c r="I26">
        <f t="shared" ref="I26" si="26">I27/I28</f>
        <v>0.14396887159533076</v>
      </c>
      <c r="J26">
        <f t="shared" ref="J26" si="27">J27/J28</f>
        <v>9.727626459143969E-2</v>
      </c>
    </row>
    <row r="27" spans="1:11" x14ac:dyDescent="0.25">
      <c r="A27" t="s">
        <v>232</v>
      </c>
      <c r="D27">
        <v>2.5</v>
      </c>
      <c r="E27">
        <v>3.8</v>
      </c>
      <c r="F27">
        <v>2.5</v>
      </c>
      <c r="G27">
        <v>2.1</v>
      </c>
      <c r="H27">
        <v>2.1</v>
      </c>
      <c r="I27">
        <v>3.7</v>
      </c>
      <c r="J27">
        <v>2.5</v>
      </c>
    </row>
    <row r="28" spans="1:11" x14ac:dyDescent="0.25">
      <c r="A28" t="s">
        <v>234</v>
      </c>
      <c r="D28">
        <v>25</v>
      </c>
      <c r="E28">
        <v>25.4</v>
      </c>
      <c r="F28">
        <v>25.6</v>
      </c>
      <c r="G28">
        <v>25.6</v>
      </c>
      <c r="H28">
        <v>25.7</v>
      </c>
      <c r="I28">
        <v>25.7</v>
      </c>
      <c r="J28">
        <v>25.7</v>
      </c>
    </row>
    <row r="30" spans="1:11" x14ac:dyDescent="0.25">
      <c r="A30" t="s">
        <v>16</v>
      </c>
      <c r="D30">
        <f>D31/D32</f>
        <v>0.29795918367346941</v>
      </c>
      <c r="E30">
        <f t="shared" ref="E30:J30" si="28">E31/E32</f>
        <v>0.25531914893617019</v>
      </c>
      <c r="F30">
        <f t="shared" si="28"/>
        <v>0.28947368421052627</v>
      </c>
      <c r="G30">
        <f t="shared" si="28"/>
        <v>0.25</v>
      </c>
      <c r="H30">
        <f t="shared" si="28"/>
        <v>0.32456140350877194</v>
      </c>
      <c r="I30">
        <f t="shared" si="28"/>
        <v>0.39823008849557517</v>
      </c>
      <c r="J30">
        <f t="shared" si="28"/>
        <v>0.21875000000000003</v>
      </c>
    </row>
    <row r="31" spans="1:11" x14ac:dyDescent="0.25">
      <c r="A31" t="s">
        <v>232</v>
      </c>
      <c r="D31">
        <v>7.3</v>
      </c>
      <c r="E31">
        <v>6</v>
      </c>
      <c r="F31">
        <v>6.6</v>
      </c>
      <c r="G31">
        <v>5.7</v>
      </c>
      <c r="H31">
        <v>7.4</v>
      </c>
      <c r="I31">
        <v>9</v>
      </c>
      <c r="J31">
        <v>4.9000000000000004</v>
      </c>
    </row>
    <row r="32" spans="1:11" x14ac:dyDescent="0.25">
      <c r="A32" t="s">
        <v>234</v>
      </c>
      <c r="D32">
        <v>24.5</v>
      </c>
      <c r="E32">
        <v>23.5</v>
      </c>
      <c r="F32">
        <v>22.8</v>
      </c>
      <c r="G32">
        <v>22.8</v>
      </c>
      <c r="H32">
        <v>22.8</v>
      </c>
      <c r="I32">
        <v>22.6</v>
      </c>
      <c r="J32">
        <v>22.4</v>
      </c>
    </row>
    <row r="34" spans="1:10" x14ac:dyDescent="0.25">
      <c r="A34" t="s">
        <v>18</v>
      </c>
      <c r="D34">
        <f>D35/D36</f>
        <v>1.2589928057553955E-2</v>
      </c>
      <c r="E34">
        <f t="shared" ref="E34" si="29">E35/E36</f>
        <v>1.9230769230769232E-2</v>
      </c>
      <c r="F34">
        <f t="shared" ref="F34" si="30">F35/F36</f>
        <v>1.7681728880157174E-2</v>
      </c>
      <c r="G34">
        <f t="shared" ref="G34" si="31">G35/G36</f>
        <v>2.564102564102564E-2</v>
      </c>
      <c r="H34">
        <f t="shared" ref="H34" si="32">H35/H36</f>
        <v>3.4013605442176867E-2</v>
      </c>
      <c r="I34">
        <f t="shared" ref="I34" si="33">I35/I36</f>
        <v>4.2154566744730677E-2</v>
      </c>
      <c r="J34">
        <f t="shared" ref="J34" si="34">J35/J36</f>
        <v>5.3268765133171921E-2</v>
      </c>
    </row>
    <row r="35" spans="1:10" x14ac:dyDescent="0.25">
      <c r="A35" t="s">
        <v>232</v>
      </c>
      <c r="D35">
        <v>0.7</v>
      </c>
      <c r="E35">
        <v>1</v>
      </c>
      <c r="F35">
        <v>0.9</v>
      </c>
      <c r="G35">
        <v>1.2</v>
      </c>
      <c r="H35">
        <v>1.5</v>
      </c>
      <c r="I35">
        <v>1.8</v>
      </c>
      <c r="J35">
        <v>2.2000000000000002</v>
      </c>
    </row>
    <row r="36" spans="1:10" x14ac:dyDescent="0.25">
      <c r="A36" t="s">
        <v>234</v>
      </c>
      <c r="D36">
        <v>55.6</v>
      </c>
      <c r="E36">
        <v>52</v>
      </c>
      <c r="F36">
        <v>50.9</v>
      </c>
      <c r="G36">
        <v>46.8</v>
      </c>
      <c r="H36">
        <v>44.1</v>
      </c>
      <c r="I36">
        <v>42.7</v>
      </c>
      <c r="J36">
        <v>41.3</v>
      </c>
    </row>
    <row r="38" spans="1:10" x14ac:dyDescent="0.25">
      <c r="A38" t="s">
        <v>235</v>
      </c>
      <c r="B38">
        <f t="shared" ref="B38:C38" si="35">B39/B40</f>
        <v>0.29857819905213268</v>
      </c>
      <c r="C38">
        <f t="shared" si="35"/>
        <v>0.30275229357798161</v>
      </c>
      <c r="D38">
        <f>D39/D40</f>
        <v>0.38862559241706157</v>
      </c>
      <c r="E38">
        <f t="shared" ref="E38" si="36">E39/E40</f>
        <v>0.54545454545454541</v>
      </c>
      <c r="F38">
        <f t="shared" ref="F38" si="37">F39/F40</f>
        <v>0.28828828828828829</v>
      </c>
      <c r="G38">
        <f t="shared" ref="G38" si="38">G39/G40</f>
        <v>0.2927927927927928</v>
      </c>
      <c r="H38">
        <f t="shared" ref="H38" si="39">H39/H40</f>
        <v>0.2927927927927928</v>
      </c>
      <c r="I38">
        <f t="shared" ref="I38" si="40">I39/I40</f>
        <v>0.28378378378378377</v>
      </c>
      <c r="J38">
        <f t="shared" ref="J38" si="41">J39/J40</f>
        <v>0.28828828828828829</v>
      </c>
    </row>
    <row r="39" spans="1:10" x14ac:dyDescent="0.25">
      <c r="A39" t="s">
        <v>232</v>
      </c>
      <c r="B39">
        <v>6.3</v>
      </c>
      <c r="C39">
        <v>6.6</v>
      </c>
      <c r="D39">
        <v>8.1999999999999993</v>
      </c>
      <c r="E39">
        <v>12</v>
      </c>
      <c r="F39">
        <v>6.4</v>
      </c>
      <c r="G39">
        <v>6.5</v>
      </c>
      <c r="H39">
        <v>6.5</v>
      </c>
      <c r="I39">
        <v>6.3</v>
      </c>
      <c r="J39">
        <v>6.4</v>
      </c>
    </row>
    <row r="40" spans="1:10" x14ac:dyDescent="0.25">
      <c r="A40" t="s">
        <v>234</v>
      </c>
      <c r="B40">
        <v>21.1</v>
      </c>
      <c r="C40">
        <v>21.8</v>
      </c>
      <c r="D40">
        <v>21.1</v>
      </c>
      <c r="E40">
        <v>22</v>
      </c>
      <c r="F40">
        <v>22.2</v>
      </c>
      <c r="G40">
        <v>22.2</v>
      </c>
      <c r="H40">
        <v>22.2</v>
      </c>
      <c r="I40">
        <v>22.2</v>
      </c>
      <c r="J40">
        <v>22.2</v>
      </c>
    </row>
    <row r="42" spans="1:10" x14ac:dyDescent="0.25">
      <c r="A42" t="s">
        <v>23</v>
      </c>
      <c r="C42">
        <f>C43/C44</f>
        <v>0.14285714285714285</v>
      </c>
      <c r="D42">
        <f>D43/D44</f>
        <v>0.15972222222222221</v>
      </c>
      <c r="E42">
        <f t="shared" ref="E42" si="42">E43/E44</f>
        <v>0.1417910447761194</v>
      </c>
      <c r="F42">
        <f t="shared" ref="F42" si="43">F43/F44</f>
        <v>0.12280701754385964</v>
      </c>
      <c r="G42">
        <f t="shared" ref="G42" si="44">G43/G44</f>
        <v>0.12781954887218044</v>
      </c>
      <c r="H42">
        <f t="shared" ref="H42" si="45">H43/H44</f>
        <v>0.13962264150943396</v>
      </c>
      <c r="I42">
        <f t="shared" ref="I42" si="46">I43/I44</f>
        <v>0.14015151515151517</v>
      </c>
      <c r="J42">
        <f t="shared" ref="J42" si="47">J43/J44</f>
        <v>0.14828897338403041</v>
      </c>
    </row>
    <row r="43" spans="1:10" x14ac:dyDescent="0.25">
      <c r="A43" t="s">
        <v>232</v>
      </c>
      <c r="C43">
        <v>3.8</v>
      </c>
      <c r="D43">
        <v>4.5999999999999996</v>
      </c>
      <c r="E43">
        <v>3.8</v>
      </c>
      <c r="F43">
        <v>3.5</v>
      </c>
      <c r="G43">
        <v>3.4</v>
      </c>
      <c r="H43">
        <v>3.7</v>
      </c>
      <c r="I43">
        <v>3.7</v>
      </c>
      <c r="J43">
        <v>3.9</v>
      </c>
    </row>
    <row r="44" spans="1:10" x14ac:dyDescent="0.25">
      <c r="A44" t="s">
        <v>234</v>
      </c>
      <c r="C44">
        <v>26.6</v>
      </c>
      <c r="D44">
        <v>28.8</v>
      </c>
      <c r="E44">
        <v>26.8</v>
      </c>
      <c r="F44">
        <v>28.5</v>
      </c>
      <c r="G44">
        <v>26.6</v>
      </c>
      <c r="H44">
        <v>26.5</v>
      </c>
      <c r="I44">
        <v>26.4</v>
      </c>
      <c r="J44">
        <v>26.3</v>
      </c>
    </row>
    <row r="46" spans="1:10" x14ac:dyDescent="0.25">
      <c r="A46" t="s">
        <v>25</v>
      </c>
      <c r="D46">
        <f>D47/D48</f>
        <v>0.15546218487394958</v>
      </c>
      <c r="E46">
        <f t="shared" ref="E46" si="48">E47/E48</f>
        <v>0.14345991561181434</v>
      </c>
      <c r="F46">
        <f t="shared" ref="F46" si="49">F47/F48</f>
        <v>0.14345991561181434</v>
      </c>
      <c r="G46">
        <f t="shared" ref="G46" si="50">G47/G48</f>
        <v>0.14345991561181434</v>
      </c>
      <c r="H46">
        <f t="shared" ref="H46" si="51">H47/H48</f>
        <v>0.14345991561181434</v>
      </c>
      <c r="I46">
        <f t="shared" ref="I46" si="52">I47/I48</f>
        <v>0.14345991561181434</v>
      </c>
      <c r="J46">
        <f t="shared" ref="J46" si="53">J47/J48</f>
        <v>0.13502109704641352</v>
      </c>
    </row>
    <row r="47" spans="1:10" x14ac:dyDescent="0.25">
      <c r="A47" t="s">
        <v>232</v>
      </c>
      <c r="D47">
        <v>3.7</v>
      </c>
      <c r="E47">
        <v>3.4</v>
      </c>
      <c r="F47">
        <v>3.4</v>
      </c>
      <c r="G47">
        <v>3.4</v>
      </c>
      <c r="H47">
        <v>3.4</v>
      </c>
      <c r="I47">
        <v>3.4</v>
      </c>
      <c r="J47">
        <v>3.2</v>
      </c>
    </row>
    <row r="48" spans="1:10" x14ac:dyDescent="0.25">
      <c r="A48" t="s">
        <v>234</v>
      </c>
      <c r="D48">
        <v>23.8</v>
      </c>
      <c r="E48">
        <v>23.7</v>
      </c>
      <c r="F48">
        <v>23.7</v>
      </c>
      <c r="G48">
        <v>23.7</v>
      </c>
      <c r="H48">
        <v>23.7</v>
      </c>
      <c r="I48">
        <v>23.7</v>
      </c>
      <c r="J48">
        <v>23.7</v>
      </c>
    </row>
    <row r="50" spans="1:10" x14ac:dyDescent="0.25">
      <c r="A50" t="s">
        <v>31</v>
      </c>
      <c r="D50">
        <f>D51/D52</f>
        <v>0.1091549295774648</v>
      </c>
      <c r="E50">
        <f t="shared" ref="E50" si="54">E51/E52</f>
        <v>0.1129032258064516</v>
      </c>
      <c r="F50">
        <f t="shared" ref="F50" si="55">F51/F52</f>
        <v>0.11570247933884296</v>
      </c>
      <c r="G50">
        <f t="shared" ref="G50" si="56">G51/G52</f>
        <v>9.6638655462184864E-2</v>
      </c>
      <c r="H50">
        <f t="shared" ref="H50" si="57">H51/H52</f>
        <v>9.7046413502109699E-2</v>
      </c>
      <c r="I50">
        <f t="shared" ref="I50" si="58">I51/I52</f>
        <v>6.3559322033898302E-2</v>
      </c>
      <c r="J50">
        <f t="shared" ref="J50" si="59">J51/J52</f>
        <v>5.5319148936170216E-2</v>
      </c>
    </row>
    <row r="51" spans="1:10" x14ac:dyDescent="0.25">
      <c r="A51" t="s">
        <v>232</v>
      </c>
      <c r="D51">
        <v>3.1</v>
      </c>
      <c r="E51">
        <v>2.8</v>
      </c>
      <c r="F51">
        <v>2.8</v>
      </c>
      <c r="G51">
        <v>2.2999999999999998</v>
      </c>
      <c r="H51">
        <v>2.2999999999999998</v>
      </c>
      <c r="I51">
        <v>1.5</v>
      </c>
      <c r="J51">
        <v>1.3</v>
      </c>
    </row>
    <row r="52" spans="1:10" x14ac:dyDescent="0.25">
      <c r="A52" t="s">
        <v>234</v>
      </c>
      <c r="D52">
        <v>28.4</v>
      </c>
      <c r="E52">
        <v>24.8</v>
      </c>
      <c r="F52">
        <v>24.2</v>
      </c>
      <c r="G52">
        <v>23.8</v>
      </c>
      <c r="H52">
        <v>23.7</v>
      </c>
      <c r="I52">
        <v>23.6</v>
      </c>
      <c r="J52">
        <v>23.5</v>
      </c>
    </row>
    <row r="54" spans="1:10" x14ac:dyDescent="0.25">
      <c r="A54" t="s">
        <v>33</v>
      </c>
      <c r="D54">
        <f>D55/D56</f>
        <v>0</v>
      </c>
      <c r="E54">
        <f t="shared" ref="E54" si="60">E55/E56</f>
        <v>6.0747663551401876E-2</v>
      </c>
      <c r="F54">
        <f t="shared" ref="F54" si="61">F55/F56</f>
        <v>5.6737588652482268E-2</v>
      </c>
      <c r="G54">
        <f t="shared" ref="G54" si="62">G55/G56</f>
        <v>6.352941176470589E-2</v>
      </c>
      <c r="H54">
        <f t="shared" ref="H54" si="63">H55/H56</f>
        <v>6.8235294117647061E-2</v>
      </c>
      <c r="I54">
        <f t="shared" ref="I54" si="64">I55/I56</f>
        <v>6.8075117370892016E-2</v>
      </c>
      <c r="J54">
        <f t="shared" ref="J54" si="65">J55/J56</f>
        <v>7.0422535211267609E-2</v>
      </c>
    </row>
    <row r="55" spans="1:10" x14ac:dyDescent="0.25">
      <c r="A55" t="s">
        <v>232</v>
      </c>
      <c r="D55">
        <v>0</v>
      </c>
      <c r="E55">
        <v>2.6</v>
      </c>
      <c r="F55">
        <v>2.4</v>
      </c>
      <c r="G55">
        <v>2.7</v>
      </c>
      <c r="H55">
        <v>2.9</v>
      </c>
      <c r="I55">
        <v>2.9</v>
      </c>
      <c r="J55">
        <v>3</v>
      </c>
    </row>
    <row r="56" spans="1:10" x14ac:dyDescent="0.25">
      <c r="A56" t="s">
        <v>234</v>
      </c>
      <c r="D56">
        <v>42</v>
      </c>
      <c r="E56">
        <v>42.8</v>
      </c>
      <c r="F56">
        <v>42.3</v>
      </c>
      <c r="G56">
        <v>42.5</v>
      </c>
      <c r="H56">
        <v>42.5</v>
      </c>
      <c r="I56">
        <v>42.6</v>
      </c>
      <c r="J56">
        <v>42.6</v>
      </c>
    </row>
    <row r="58" spans="1:10" x14ac:dyDescent="0.25">
      <c r="A58" t="s">
        <v>34</v>
      </c>
      <c r="D58">
        <f>D59/D60</f>
        <v>2.6819923371647507E-2</v>
      </c>
      <c r="E58">
        <f t="shared" ref="E58" si="66">E59/E60</f>
        <v>4.1493775933609957E-2</v>
      </c>
      <c r="F58">
        <f t="shared" ref="F58" si="67">F59/F60</f>
        <v>4.8192771084337352E-2</v>
      </c>
      <c r="G58">
        <f t="shared" ref="G58" si="68">G59/G60</f>
        <v>5.0980392156862744E-2</v>
      </c>
      <c r="H58">
        <f t="shared" ref="H58" si="69">H59/H60</f>
        <v>4.9618320610687029E-2</v>
      </c>
      <c r="I58">
        <f t="shared" ref="I58" si="70">I59/I60</f>
        <v>4.4776119402985072E-2</v>
      </c>
      <c r="J58">
        <f t="shared" ref="J58" si="71">J59/J60</f>
        <v>4.4117647058823532E-2</v>
      </c>
    </row>
    <row r="59" spans="1:10" x14ac:dyDescent="0.25">
      <c r="A59" t="s">
        <v>232</v>
      </c>
      <c r="D59">
        <v>0.7</v>
      </c>
      <c r="E59">
        <v>1</v>
      </c>
      <c r="F59">
        <v>1.2</v>
      </c>
      <c r="G59">
        <v>1.3</v>
      </c>
      <c r="H59">
        <v>1.3</v>
      </c>
      <c r="I59">
        <v>1.2</v>
      </c>
      <c r="J59">
        <v>1.2</v>
      </c>
    </row>
    <row r="60" spans="1:10" x14ac:dyDescent="0.25">
      <c r="A60" t="s">
        <v>234</v>
      </c>
      <c r="D60">
        <v>26.1</v>
      </c>
      <c r="E60">
        <v>24.1</v>
      </c>
      <c r="F60">
        <v>24.9</v>
      </c>
      <c r="G60">
        <v>25.5</v>
      </c>
      <c r="H60">
        <v>26.2</v>
      </c>
      <c r="I60">
        <v>26.8</v>
      </c>
      <c r="J60">
        <v>27.2</v>
      </c>
    </row>
    <row r="62" spans="1:10" x14ac:dyDescent="0.25">
      <c r="A62" t="s">
        <v>36</v>
      </c>
      <c r="D62">
        <f>D63/D64</f>
        <v>5.0632911392405064E-3</v>
      </c>
      <c r="E62">
        <f t="shared" ref="E62" si="72">E63/E64</f>
        <v>1.7766497461928935E-2</v>
      </c>
      <c r="F62">
        <f t="shared" ref="F62" si="73">F63/F64</f>
        <v>1.2658227848101266E-2</v>
      </c>
      <c r="G62">
        <f t="shared" ref="G62" si="74">G63/G64</f>
        <v>1.2285012285012284E-2</v>
      </c>
      <c r="H62">
        <f t="shared" ref="H62" si="75">H63/H64</f>
        <v>1.2406947890818859E-2</v>
      </c>
      <c r="I62">
        <f t="shared" ref="I62" si="76">I63/I64</f>
        <v>1.2345679012345678E-2</v>
      </c>
      <c r="J62">
        <f t="shared" ref="J62" si="77">J63/J64</f>
        <v>1.2376237623762377E-2</v>
      </c>
    </row>
    <row r="63" spans="1:10" x14ac:dyDescent="0.25">
      <c r="A63" t="s">
        <v>232</v>
      </c>
      <c r="D63">
        <v>0.2</v>
      </c>
      <c r="E63">
        <v>0.7</v>
      </c>
      <c r="F63">
        <v>0.5</v>
      </c>
      <c r="G63">
        <v>0.5</v>
      </c>
      <c r="H63">
        <v>0.5</v>
      </c>
      <c r="I63">
        <v>0.5</v>
      </c>
      <c r="J63">
        <v>0.5</v>
      </c>
    </row>
    <row r="64" spans="1:10" x14ac:dyDescent="0.25">
      <c r="A64" t="s">
        <v>234</v>
      </c>
      <c r="D64">
        <v>39.5</v>
      </c>
      <c r="E64">
        <v>39.4</v>
      </c>
      <c r="F64">
        <v>39.5</v>
      </c>
      <c r="G64">
        <v>40.700000000000003</v>
      </c>
      <c r="H64">
        <v>40.299999999999997</v>
      </c>
      <c r="I64">
        <v>40.5</v>
      </c>
      <c r="J64">
        <v>40.4</v>
      </c>
    </row>
    <row r="66" spans="1:10" x14ac:dyDescent="0.25">
      <c r="A66" t="s">
        <v>37</v>
      </c>
      <c r="D66">
        <f>D67/D68</f>
        <v>6.0317460317460311E-2</v>
      </c>
      <c r="E66">
        <f t="shared" ref="E66:J66" si="78">E67/E68</f>
        <v>1.8018018018018018E-2</v>
      </c>
      <c r="F66">
        <f t="shared" si="78"/>
        <v>2.4539877300613498E-2</v>
      </c>
      <c r="G66">
        <f t="shared" si="78"/>
        <v>5.5384615384615386E-2</v>
      </c>
      <c r="H66">
        <f t="shared" si="78"/>
        <v>5.5214723926380369E-2</v>
      </c>
      <c r="I66">
        <f t="shared" si="78"/>
        <v>7.1207430340557279E-2</v>
      </c>
      <c r="J66">
        <f t="shared" si="78"/>
        <v>5.3124999999999999E-2</v>
      </c>
    </row>
    <row r="67" spans="1:10" x14ac:dyDescent="0.25">
      <c r="A67" t="s">
        <v>232</v>
      </c>
      <c r="D67">
        <v>1.9</v>
      </c>
      <c r="E67">
        <v>0.6</v>
      </c>
      <c r="F67">
        <v>0.8</v>
      </c>
      <c r="G67">
        <v>1.8</v>
      </c>
      <c r="H67">
        <v>1.8</v>
      </c>
      <c r="I67">
        <v>2.2999999999999998</v>
      </c>
      <c r="J67">
        <v>1.7</v>
      </c>
    </row>
    <row r="68" spans="1:10" x14ac:dyDescent="0.25">
      <c r="A68" t="s">
        <v>234</v>
      </c>
      <c r="D68">
        <v>31.5</v>
      </c>
      <c r="E68">
        <v>33.299999999999997</v>
      </c>
      <c r="F68">
        <v>32.6</v>
      </c>
      <c r="G68">
        <v>32.5</v>
      </c>
      <c r="H68">
        <v>32.6</v>
      </c>
      <c r="I68">
        <v>32.299999999999997</v>
      </c>
      <c r="J68">
        <v>32</v>
      </c>
    </row>
    <row r="70" spans="1:10" x14ac:dyDescent="0.25">
      <c r="A70" t="s">
        <v>50</v>
      </c>
      <c r="D70">
        <f>D71/D72</f>
        <v>0</v>
      </c>
      <c r="E70">
        <f t="shared" ref="E70:J70" si="79">E71/E72</f>
        <v>0</v>
      </c>
      <c r="F70">
        <f t="shared" si="79"/>
        <v>0</v>
      </c>
      <c r="G70">
        <f t="shared" si="79"/>
        <v>5.4347826086956529E-3</v>
      </c>
      <c r="H70">
        <f t="shared" si="79"/>
        <v>5.4347826086956529E-3</v>
      </c>
      <c r="I70">
        <f t="shared" si="79"/>
        <v>5.4347826086956529E-3</v>
      </c>
      <c r="J70">
        <f t="shared" si="79"/>
        <v>5.4347826086956529E-3</v>
      </c>
    </row>
    <row r="71" spans="1:10" x14ac:dyDescent="0.25">
      <c r="A71" t="s">
        <v>232</v>
      </c>
      <c r="D71">
        <v>0</v>
      </c>
      <c r="E71">
        <v>0</v>
      </c>
      <c r="F71">
        <v>0</v>
      </c>
      <c r="G71">
        <v>0.1</v>
      </c>
      <c r="H71">
        <v>0.1</v>
      </c>
      <c r="I71">
        <v>0.1</v>
      </c>
      <c r="J71">
        <v>0.1</v>
      </c>
    </row>
    <row r="72" spans="1:10" x14ac:dyDescent="0.25">
      <c r="A72" t="s">
        <v>234</v>
      </c>
      <c r="D72">
        <v>18.5</v>
      </c>
      <c r="E72">
        <v>18.2</v>
      </c>
      <c r="F72">
        <v>18.3</v>
      </c>
      <c r="G72">
        <v>18.399999999999999</v>
      </c>
      <c r="H72">
        <v>18.399999999999999</v>
      </c>
      <c r="I72">
        <v>18.399999999999999</v>
      </c>
      <c r="J72">
        <v>18.399999999999999</v>
      </c>
    </row>
    <row r="74" spans="1:10" x14ac:dyDescent="0.25">
      <c r="A74" t="s">
        <v>52</v>
      </c>
      <c r="D74">
        <f>D75/D76</f>
        <v>9.0909090909090912E-2</v>
      </c>
      <c r="E74">
        <f t="shared" ref="E74:J74" si="80">E75/E76</f>
        <v>0.1419753086419753</v>
      </c>
      <c r="F74">
        <f t="shared" si="80"/>
        <v>0.14880952380952381</v>
      </c>
      <c r="G74">
        <f t="shared" si="80"/>
        <v>0.12716763005780346</v>
      </c>
      <c r="H74">
        <f t="shared" si="80"/>
        <v>0.10169491525423729</v>
      </c>
      <c r="I74">
        <f t="shared" si="80"/>
        <v>0.12222222222222223</v>
      </c>
      <c r="J74">
        <f t="shared" si="80"/>
        <v>0.1043956043956044</v>
      </c>
    </row>
    <row r="75" spans="1:10" x14ac:dyDescent="0.25">
      <c r="A75" t="s">
        <v>232</v>
      </c>
      <c r="D75">
        <v>1.5</v>
      </c>
      <c r="E75">
        <v>2.2999999999999998</v>
      </c>
      <c r="F75">
        <v>2.5</v>
      </c>
      <c r="G75">
        <v>2.2000000000000002</v>
      </c>
      <c r="H75">
        <v>1.8</v>
      </c>
      <c r="I75">
        <v>2.2000000000000002</v>
      </c>
      <c r="J75">
        <v>1.9</v>
      </c>
    </row>
    <row r="76" spans="1:10" x14ac:dyDescent="0.25">
      <c r="A76" t="s">
        <v>234</v>
      </c>
      <c r="D76">
        <v>16.5</v>
      </c>
      <c r="E76">
        <v>16.2</v>
      </c>
      <c r="F76">
        <v>16.8</v>
      </c>
      <c r="G76">
        <v>17.3</v>
      </c>
      <c r="H76">
        <v>17.7</v>
      </c>
      <c r="I76">
        <v>18</v>
      </c>
      <c r="J76">
        <v>18.2</v>
      </c>
    </row>
    <row r="78" spans="1:10" x14ac:dyDescent="0.25">
      <c r="A78" t="s">
        <v>60</v>
      </c>
      <c r="D78">
        <f>D79/D80</f>
        <v>0.20805369127516779</v>
      </c>
      <c r="E78">
        <f t="shared" ref="E78:J78" si="81">E79/E80</f>
        <v>0.22222222222222224</v>
      </c>
      <c r="F78">
        <f t="shared" si="81"/>
        <v>0.15492957746478875</v>
      </c>
      <c r="G78">
        <f t="shared" si="81"/>
        <v>0.1773049645390071</v>
      </c>
      <c r="H78">
        <f t="shared" si="81"/>
        <v>0.12857142857142859</v>
      </c>
      <c r="I78">
        <f t="shared" si="81"/>
        <v>0.20289855072463767</v>
      </c>
      <c r="J78">
        <f t="shared" si="81"/>
        <v>0.22627737226277375</v>
      </c>
    </row>
    <row r="79" spans="1:10" x14ac:dyDescent="0.25">
      <c r="A79" t="s">
        <v>232</v>
      </c>
      <c r="D79">
        <v>3.1</v>
      </c>
      <c r="E79">
        <v>3.2</v>
      </c>
      <c r="F79">
        <v>2.2000000000000002</v>
      </c>
      <c r="G79">
        <v>2.5</v>
      </c>
      <c r="H79">
        <v>1.8</v>
      </c>
      <c r="I79">
        <v>2.8</v>
      </c>
      <c r="J79">
        <v>3.1</v>
      </c>
    </row>
    <row r="80" spans="1:10" x14ac:dyDescent="0.25">
      <c r="A80" t="s">
        <v>234</v>
      </c>
      <c r="D80">
        <v>14.9</v>
      </c>
      <c r="E80">
        <v>14.4</v>
      </c>
      <c r="F80">
        <v>14.2</v>
      </c>
      <c r="G80">
        <v>14.1</v>
      </c>
      <c r="H80">
        <v>14</v>
      </c>
      <c r="I80">
        <v>13.8</v>
      </c>
      <c r="J80">
        <v>13.7</v>
      </c>
    </row>
    <row r="82" spans="1:14" x14ac:dyDescent="0.25">
      <c r="A82" t="s">
        <v>66</v>
      </c>
      <c r="D82">
        <f>D83/D84</f>
        <v>0.22560975609756101</v>
      </c>
      <c r="E82">
        <f t="shared" ref="E82:J82" si="82">E83/E84</f>
        <v>0.17499999999999999</v>
      </c>
      <c r="F82">
        <f t="shared" si="82"/>
        <v>0.13548387096774195</v>
      </c>
      <c r="G82">
        <f t="shared" si="82"/>
        <v>0.2</v>
      </c>
      <c r="H82">
        <f t="shared" si="82"/>
        <v>0.20645161290322581</v>
      </c>
      <c r="I82">
        <f t="shared" si="82"/>
        <v>0.24516129032258063</v>
      </c>
      <c r="J82">
        <f t="shared" si="82"/>
        <v>0.23870967741935484</v>
      </c>
    </row>
    <row r="83" spans="1:14" x14ac:dyDescent="0.25">
      <c r="A83" t="s">
        <v>232</v>
      </c>
      <c r="D83">
        <v>3.7</v>
      </c>
      <c r="E83">
        <v>2.8</v>
      </c>
      <c r="F83">
        <v>2.1</v>
      </c>
      <c r="G83">
        <v>3.1</v>
      </c>
      <c r="H83">
        <v>3.2</v>
      </c>
      <c r="I83">
        <v>3.8</v>
      </c>
      <c r="J83">
        <v>3.7</v>
      </c>
    </row>
    <row r="84" spans="1:14" x14ac:dyDescent="0.25">
      <c r="A84" t="s">
        <v>234</v>
      </c>
      <c r="D84">
        <v>16.399999999999999</v>
      </c>
      <c r="E84">
        <v>16</v>
      </c>
      <c r="F84">
        <v>15.5</v>
      </c>
      <c r="G84">
        <v>15.5</v>
      </c>
      <c r="H84">
        <v>15.5</v>
      </c>
      <c r="I84">
        <v>15.5</v>
      </c>
      <c r="J84">
        <v>15.5</v>
      </c>
    </row>
    <row r="85" spans="1:14" x14ac:dyDescent="0.25">
      <c r="L85">
        <v>2024</v>
      </c>
    </row>
    <row r="86" spans="1:14" x14ac:dyDescent="0.25">
      <c r="A86" t="s">
        <v>68</v>
      </c>
      <c r="D86">
        <f>D89*$N$90</f>
        <v>0.123</v>
      </c>
      <c r="E86">
        <f t="shared" ref="E86:J86" si="83">E89*$N$90</f>
        <v>0.10148183839881394</v>
      </c>
      <c r="F86">
        <f t="shared" si="83"/>
        <v>0.1416574008748413</v>
      </c>
      <c r="G86">
        <f t="shared" si="83"/>
        <v>0.1045384080034798</v>
      </c>
      <c r="H86">
        <f t="shared" si="83"/>
        <v>0.10321513701609397</v>
      </c>
      <c r="I86">
        <f t="shared" si="83"/>
        <v>9.6337076674974362E-2</v>
      </c>
      <c r="J86">
        <f t="shared" si="83"/>
        <v>9.4185758513931905E-2</v>
      </c>
    </row>
    <row r="87" spans="1:14" x14ac:dyDescent="0.25">
      <c r="A87" t="s">
        <v>236</v>
      </c>
      <c r="D87">
        <v>9.5</v>
      </c>
      <c r="E87">
        <v>7.5</v>
      </c>
      <c r="F87">
        <v>11</v>
      </c>
      <c r="G87">
        <v>7.9</v>
      </c>
      <c r="H87">
        <v>7.8</v>
      </c>
      <c r="I87">
        <v>7.2</v>
      </c>
      <c r="J87">
        <v>7</v>
      </c>
      <c r="L87">
        <v>9.5</v>
      </c>
    </row>
    <row r="88" spans="1:14" x14ac:dyDescent="0.25">
      <c r="A88" t="s">
        <v>234</v>
      </c>
      <c r="D88">
        <v>37.1</v>
      </c>
      <c r="E88">
        <v>35.5</v>
      </c>
      <c r="F88">
        <v>37.299999999999997</v>
      </c>
      <c r="G88">
        <v>36.299999999999997</v>
      </c>
      <c r="H88">
        <v>36.299999999999997</v>
      </c>
      <c r="I88">
        <v>35.9</v>
      </c>
      <c r="J88">
        <v>35.700000000000003</v>
      </c>
      <c r="L88">
        <v>37.1</v>
      </c>
    </row>
    <row r="89" spans="1:14" x14ac:dyDescent="0.25">
      <c r="A89" t="s">
        <v>237</v>
      </c>
      <c r="D89">
        <f>D87/D88</f>
        <v>0.25606469002695414</v>
      </c>
      <c r="E89">
        <f t="shared" ref="E89:L89" si="84">E87/E88</f>
        <v>0.21126760563380281</v>
      </c>
      <c r="F89">
        <f t="shared" si="84"/>
        <v>0.29490616621983917</v>
      </c>
      <c r="G89">
        <f t="shared" si="84"/>
        <v>0.21763085399449039</v>
      </c>
      <c r="H89">
        <f t="shared" si="84"/>
        <v>0.21487603305785125</v>
      </c>
      <c r="I89">
        <f t="shared" si="84"/>
        <v>0.20055710306406688</v>
      </c>
      <c r="J89">
        <f t="shared" si="84"/>
        <v>0.19607843137254902</v>
      </c>
      <c r="L89">
        <f t="shared" si="84"/>
        <v>0.25606469002695414</v>
      </c>
    </row>
    <row r="90" spans="1:14" x14ac:dyDescent="0.25">
      <c r="K90" t="s">
        <v>238</v>
      </c>
      <c r="L90">
        <v>0.123</v>
      </c>
      <c r="M90" t="s">
        <v>239</v>
      </c>
      <c r="N90">
        <f>L90/L89</f>
        <v>0.48034736842105269</v>
      </c>
    </row>
    <row r="91" spans="1:14" x14ac:dyDescent="0.25">
      <c r="A91" t="s">
        <v>70</v>
      </c>
      <c r="D91">
        <f>D92/D93</f>
        <v>0.45517241379310341</v>
      </c>
      <c r="E91">
        <f t="shared" ref="E91:J91" si="85">E92/E93</f>
        <v>0.67549668874172186</v>
      </c>
      <c r="F91">
        <f t="shared" si="85"/>
        <v>0.41975308641975312</v>
      </c>
      <c r="G91">
        <f t="shared" si="85"/>
        <v>0.36419753086419759</v>
      </c>
      <c r="H91">
        <f t="shared" si="85"/>
        <v>0.37735849056603771</v>
      </c>
      <c r="I91">
        <f t="shared" si="85"/>
        <v>0.33333333333333331</v>
      </c>
      <c r="J91">
        <f t="shared" si="85"/>
        <v>0.26415094339622641</v>
      </c>
    </row>
    <row r="92" spans="1:14" x14ac:dyDescent="0.25">
      <c r="A92" t="s">
        <v>232</v>
      </c>
      <c r="D92">
        <v>6.6</v>
      </c>
      <c r="E92">
        <v>10.199999999999999</v>
      </c>
      <c r="F92">
        <v>6.8</v>
      </c>
      <c r="G92">
        <v>5.9</v>
      </c>
      <c r="H92">
        <v>6</v>
      </c>
      <c r="I92">
        <v>5.3</v>
      </c>
      <c r="J92">
        <v>4.2</v>
      </c>
    </row>
    <row r="93" spans="1:14" x14ac:dyDescent="0.25">
      <c r="A93" t="s">
        <v>234</v>
      </c>
      <c r="D93">
        <v>14.5</v>
      </c>
      <c r="E93">
        <v>15.1</v>
      </c>
      <c r="F93">
        <v>16.2</v>
      </c>
      <c r="G93">
        <v>16.2</v>
      </c>
      <c r="H93">
        <v>15.9</v>
      </c>
      <c r="I93">
        <v>15.9</v>
      </c>
      <c r="J93">
        <v>15.9</v>
      </c>
    </row>
    <row r="94" spans="1:14" x14ac:dyDescent="0.25">
      <c r="L94">
        <v>2024</v>
      </c>
    </row>
    <row r="95" spans="1:14" x14ac:dyDescent="0.25">
      <c r="A95" t="s">
        <v>71</v>
      </c>
      <c r="D95">
        <f>D98*0.679</f>
        <v>0.34585767790262179</v>
      </c>
      <c r="E95">
        <f t="shared" ref="E95:J95" si="86">E98*0.679</f>
        <v>0.33574169741697418</v>
      </c>
      <c r="F95">
        <f t="shared" si="86"/>
        <v>0.21967647058823533</v>
      </c>
      <c r="G95">
        <f t="shared" si="86"/>
        <v>0.24713602941176474</v>
      </c>
      <c r="H95">
        <f t="shared" si="86"/>
        <v>0.22387318840579709</v>
      </c>
      <c r="I95">
        <f t="shared" si="86"/>
        <v>0.27061594202898553</v>
      </c>
      <c r="J95">
        <f t="shared" si="86"/>
        <v>0.23863405797101447</v>
      </c>
    </row>
    <row r="96" spans="1:14" x14ac:dyDescent="0.25">
      <c r="A96" t="s">
        <v>236</v>
      </c>
      <c r="D96">
        <v>13.6</v>
      </c>
      <c r="E96">
        <v>13.4</v>
      </c>
      <c r="F96">
        <v>8.8000000000000007</v>
      </c>
      <c r="G96">
        <v>9.9</v>
      </c>
      <c r="H96">
        <v>9.1</v>
      </c>
      <c r="I96">
        <v>11</v>
      </c>
      <c r="J96">
        <v>9.6999999999999993</v>
      </c>
      <c r="L96">
        <v>13.6</v>
      </c>
    </row>
    <row r="97" spans="1:14" x14ac:dyDescent="0.25">
      <c r="A97" t="s">
        <v>234</v>
      </c>
      <c r="D97">
        <v>26.7</v>
      </c>
      <c r="E97">
        <v>27.1</v>
      </c>
      <c r="F97">
        <v>27.2</v>
      </c>
      <c r="G97">
        <v>27.2</v>
      </c>
      <c r="H97">
        <v>27.6</v>
      </c>
      <c r="I97">
        <v>27.6</v>
      </c>
      <c r="J97">
        <v>27.6</v>
      </c>
      <c r="L97">
        <v>26.7</v>
      </c>
    </row>
    <row r="98" spans="1:14" x14ac:dyDescent="0.25">
      <c r="A98" t="s">
        <v>237</v>
      </c>
      <c r="D98">
        <f>D96/D97</f>
        <v>0.50936329588014984</v>
      </c>
      <c r="E98">
        <f t="shared" ref="E98:J98" si="87">E96/E97</f>
        <v>0.49446494464944646</v>
      </c>
      <c r="F98">
        <f t="shared" si="87"/>
        <v>0.3235294117647059</v>
      </c>
      <c r="G98">
        <f t="shared" si="87"/>
        <v>0.36397058823529416</v>
      </c>
      <c r="H98">
        <f t="shared" si="87"/>
        <v>0.3297101449275362</v>
      </c>
      <c r="I98">
        <f t="shared" si="87"/>
        <v>0.39855072463768115</v>
      </c>
      <c r="J98">
        <f t="shared" si="87"/>
        <v>0.35144927536231879</v>
      </c>
      <c r="L98">
        <f t="shared" ref="L98" si="88">L96/L97</f>
        <v>0.50936329588014984</v>
      </c>
    </row>
    <row r="99" spans="1:14" x14ac:dyDescent="0.25">
      <c r="K99" t="s">
        <v>238</v>
      </c>
      <c r="L99">
        <v>0.34599999999999997</v>
      </c>
      <c r="M99" t="s">
        <v>239</v>
      </c>
      <c r="N99">
        <f>L99/L98</f>
        <v>0.67927941176470585</v>
      </c>
    </row>
    <row r="100" spans="1:14" x14ac:dyDescent="0.25">
      <c r="A100" t="s">
        <v>73</v>
      </c>
      <c r="D100">
        <f>D101/D102</f>
        <v>7.2625698324022353E-2</v>
      </c>
      <c r="E100">
        <f t="shared" ref="E100:J100" si="89">E101/E102</f>
        <v>8.4269662921348312E-2</v>
      </c>
      <c r="F100">
        <f t="shared" si="89"/>
        <v>8.9820359281437126E-2</v>
      </c>
      <c r="G100">
        <f t="shared" si="89"/>
        <v>0.10759493670886075</v>
      </c>
      <c r="H100">
        <f t="shared" si="89"/>
        <v>0.13071895424836602</v>
      </c>
      <c r="I100">
        <f t="shared" si="89"/>
        <v>0.16107382550335569</v>
      </c>
      <c r="J100">
        <f t="shared" si="89"/>
        <v>0.18367346938775511</v>
      </c>
    </row>
    <row r="101" spans="1:14" x14ac:dyDescent="0.25">
      <c r="A101" t="s">
        <v>232</v>
      </c>
      <c r="D101">
        <v>1.3</v>
      </c>
      <c r="E101">
        <v>1.5</v>
      </c>
      <c r="F101">
        <v>1.5</v>
      </c>
      <c r="G101">
        <v>1.7</v>
      </c>
      <c r="H101">
        <v>2</v>
      </c>
      <c r="I101">
        <v>2.4</v>
      </c>
      <c r="J101">
        <v>2.7</v>
      </c>
    </row>
    <row r="102" spans="1:14" x14ac:dyDescent="0.25">
      <c r="A102" t="s">
        <v>234</v>
      </c>
      <c r="D102">
        <v>17.899999999999999</v>
      </c>
      <c r="E102">
        <v>17.8</v>
      </c>
      <c r="F102">
        <v>16.7</v>
      </c>
      <c r="G102">
        <v>15.8</v>
      </c>
      <c r="H102">
        <v>15.3</v>
      </c>
      <c r="I102">
        <v>14.9</v>
      </c>
      <c r="J102">
        <v>14.7</v>
      </c>
    </row>
    <row r="104" spans="1:14" x14ac:dyDescent="0.25">
      <c r="A104" t="s">
        <v>75</v>
      </c>
      <c r="D104">
        <f>D105/D106</f>
        <v>9.5846645367412137E-2</v>
      </c>
      <c r="E104">
        <f t="shared" ref="E104:J104" si="90">E105/E106</f>
        <v>9.5406360424028266E-2</v>
      </c>
      <c r="F104">
        <f t="shared" si="90"/>
        <v>0.10563380281690142</v>
      </c>
      <c r="G104">
        <f t="shared" si="90"/>
        <v>0.12758620689655173</v>
      </c>
      <c r="H104">
        <f t="shared" si="90"/>
        <v>0.12110726643598617</v>
      </c>
      <c r="I104">
        <f t="shared" si="90"/>
        <v>0.11418685121107267</v>
      </c>
      <c r="J104">
        <f t="shared" si="90"/>
        <v>8.6206896551724144E-2</v>
      </c>
    </row>
    <row r="105" spans="1:14" x14ac:dyDescent="0.25">
      <c r="A105" t="s">
        <v>232</v>
      </c>
      <c r="D105">
        <v>3</v>
      </c>
      <c r="E105">
        <v>2.7</v>
      </c>
      <c r="F105">
        <v>3</v>
      </c>
      <c r="G105">
        <v>3.7</v>
      </c>
      <c r="H105">
        <v>3.5</v>
      </c>
      <c r="I105">
        <v>3.3</v>
      </c>
      <c r="J105">
        <v>2.5</v>
      </c>
    </row>
    <row r="106" spans="1:14" x14ac:dyDescent="0.25">
      <c r="A106" t="s">
        <v>234</v>
      </c>
      <c r="D106">
        <v>31.3</v>
      </c>
      <c r="E106">
        <v>28.3</v>
      </c>
      <c r="F106">
        <v>28.4</v>
      </c>
      <c r="G106">
        <v>29</v>
      </c>
      <c r="H106">
        <v>28.9</v>
      </c>
      <c r="I106">
        <v>28.9</v>
      </c>
      <c r="J106">
        <v>29</v>
      </c>
    </row>
    <row r="108" spans="1:14" x14ac:dyDescent="0.25">
      <c r="A108" t="s">
        <v>79</v>
      </c>
      <c r="D108">
        <f>D109/D110</f>
        <v>8.9552238805970144E-2</v>
      </c>
      <c r="E108">
        <f t="shared" ref="E108:J108" si="91">E109/E110</f>
        <v>8.6021505376344093E-2</v>
      </c>
      <c r="F108">
        <f t="shared" si="91"/>
        <v>9.1575091575091569E-2</v>
      </c>
      <c r="G108">
        <f t="shared" si="91"/>
        <v>8.8235294117647065E-2</v>
      </c>
      <c r="H108">
        <f t="shared" si="91"/>
        <v>8.3941605839416053E-2</v>
      </c>
      <c r="I108">
        <f t="shared" si="91"/>
        <v>7.636363636363637E-2</v>
      </c>
      <c r="J108">
        <f t="shared" si="91"/>
        <v>7.6642335766423361E-2</v>
      </c>
    </row>
    <row r="109" spans="1:14" x14ac:dyDescent="0.25">
      <c r="A109" t="s">
        <v>232</v>
      </c>
      <c r="D109">
        <v>2.4</v>
      </c>
      <c r="E109">
        <v>2.4</v>
      </c>
      <c r="F109">
        <v>2.5</v>
      </c>
      <c r="G109">
        <v>2.4</v>
      </c>
      <c r="H109">
        <v>2.2999999999999998</v>
      </c>
      <c r="I109">
        <v>2.1</v>
      </c>
      <c r="J109">
        <v>2.1</v>
      </c>
    </row>
    <row r="110" spans="1:14" x14ac:dyDescent="0.25">
      <c r="A110" t="s">
        <v>234</v>
      </c>
      <c r="D110">
        <v>26.8</v>
      </c>
      <c r="E110">
        <v>27.9</v>
      </c>
      <c r="F110">
        <v>27.3</v>
      </c>
      <c r="G110">
        <v>27.2</v>
      </c>
      <c r="H110">
        <v>27.4</v>
      </c>
      <c r="I110">
        <v>27.5</v>
      </c>
      <c r="J110">
        <v>27.4</v>
      </c>
    </row>
    <row r="112" spans="1:14" x14ac:dyDescent="0.25">
      <c r="A112" t="s">
        <v>80</v>
      </c>
      <c r="D112">
        <f>D113/D114</f>
        <v>0.28571428571428575</v>
      </c>
      <c r="E112">
        <f t="shared" ref="E112:J112" si="92">E113/E114</f>
        <v>0.44571428571428573</v>
      </c>
      <c r="F112">
        <f t="shared" si="92"/>
        <v>0.24277456647398843</v>
      </c>
      <c r="G112">
        <f t="shared" si="92"/>
        <v>0.23976608187134499</v>
      </c>
      <c r="H112">
        <f t="shared" si="92"/>
        <v>0.22352941176470587</v>
      </c>
      <c r="I112">
        <f t="shared" si="92"/>
        <v>0.36470588235294121</v>
      </c>
      <c r="J112">
        <f t="shared" si="92"/>
        <v>0.35294117647058826</v>
      </c>
    </row>
    <row r="113" spans="1:10" x14ac:dyDescent="0.25">
      <c r="A113" t="s">
        <v>232</v>
      </c>
      <c r="D113">
        <v>5.2</v>
      </c>
      <c r="E113">
        <v>7.8</v>
      </c>
      <c r="F113">
        <v>4.2</v>
      </c>
      <c r="G113">
        <v>4.0999999999999996</v>
      </c>
      <c r="H113">
        <v>3.8</v>
      </c>
      <c r="I113">
        <v>6.2</v>
      </c>
      <c r="J113">
        <v>6</v>
      </c>
    </row>
    <row r="114" spans="1:10" x14ac:dyDescent="0.25">
      <c r="A114" t="s">
        <v>234</v>
      </c>
      <c r="D114">
        <v>18.2</v>
      </c>
      <c r="E114">
        <v>17.5</v>
      </c>
      <c r="F114">
        <v>17.3</v>
      </c>
      <c r="G114">
        <v>17.100000000000001</v>
      </c>
      <c r="H114">
        <v>17</v>
      </c>
      <c r="I114">
        <v>17</v>
      </c>
      <c r="J114">
        <v>17</v>
      </c>
    </row>
    <row r="116" spans="1:10" x14ac:dyDescent="0.25">
      <c r="A116" t="s">
        <v>84</v>
      </c>
      <c r="D116">
        <f>D117/D118</f>
        <v>7.6642335766423361E-2</v>
      </c>
      <c r="E116">
        <f t="shared" ref="E116:J116" si="93">E117/E118</f>
        <v>7.4626865671641784E-2</v>
      </c>
      <c r="F116">
        <f t="shared" si="93"/>
        <v>0.10984848484848485</v>
      </c>
      <c r="G116">
        <f t="shared" si="93"/>
        <v>6.106870229007634E-2</v>
      </c>
      <c r="H116">
        <f t="shared" si="93"/>
        <v>6.1302681992337162E-2</v>
      </c>
      <c r="I116">
        <f t="shared" si="93"/>
        <v>5.3846153846153842E-2</v>
      </c>
      <c r="J116">
        <f t="shared" si="93"/>
        <v>5.0193050193050197E-2</v>
      </c>
    </row>
    <row r="117" spans="1:10" x14ac:dyDescent="0.25">
      <c r="A117" t="s">
        <v>232</v>
      </c>
      <c r="D117">
        <v>2.1</v>
      </c>
      <c r="E117">
        <v>2</v>
      </c>
      <c r="F117">
        <v>2.9</v>
      </c>
      <c r="G117">
        <v>1.6</v>
      </c>
      <c r="H117">
        <v>1.6</v>
      </c>
      <c r="I117">
        <v>1.4</v>
      </c>
      <c r="J117">
        <v>1.3</v>
      </c>
    </row>
    <row r="118" spans="1:10" x14ac:dyDescent="0.25">
      <c r="A118" t="s">
        <v>234</v>
      </c>
      <c r="D118">
        <v>27.4</v>
      </c>
      <c r="E118">
        <v>26.8</v>
      </c>
      <c r="F118">
        <v>26.4</v>
      </c>
      <c r="G118">
        <v>26.2</v>
      </c>
      <c r="H118">
        <v>26.1</v>
      </c>
      <c r="I118">
        <v>26</v>
      </c>
      <c r="J118">
        <v>25.9</v>
      </c>
    </row>
    <row r="120" spans="1:10" x14ac:dyDescent="0.25">
      <c r="A120" t="s">
        <v>89</v>
      </c>
      <c r="D120">
        <f>D121/D122</f>
        <v>3.2258064516129031E-2</v>
      </c>
      <c r="E120">
        <f t="shared" ref="E120:J120" si="94">E121/E122</f>
        <v>7.9365079365079361E-2</v>
      </c>
      <c r="F120">
        <f t="shared" si="94"/>
        <v>0.125</v>
      </c>
      <c r="G120">
        <f t="shared" si="94"/>
        <v>0.11023622047244094</v>
      </c>
      <c r="H120">
        <f t="shared" si="94"/>
        <v>0.11811023622047245</v>
      </c>
      <c r="I120">
        <f t="shared" si="94"/>
        <v>0.10236220472440946</v>
      </c>
      <c r="J120">
        <f t="shared" si="94"/>
        <v>7.874015748031496E-2</v>
      </c>
    </row>
    <row r="121" spans="1:10" x14ac:dyDescent="0.25">
      <c r="A121" t="s">
        <v>232</v>
      </c>
      <c r="D121">
        <v>0.4</v>
      </c>
      <c r="E121">
        <v>1</v>
      </c>
      <c r="F121">
        <v>1.6</v>
      </c>
      <c r="G121">
        <v>1.4</v>
      </c>
      <c r="H121">
        <v>1.5</v>
      </c>
      <c r="I121">
        <v>1.3</v>
      </c>
      <c r="J121">
        <v>1</v>
      </c>
    </row>
    <row r="122" spans="1:10" x14ac:dyDescent="0.25">
      <c r="A122" t="s">
        <v>234</v>
      </c>
      <c r="D122">
        <v>12.4</v>
      </c>
      <c r="E122">
        <v>12.6</v>
      </c>
      <c r="F122">
        <v>12.8</v>
      </c>
      <c r="G122">
        <v>12.7</v>
      </c>
      <c r="H122">
        <v>12.7</v>
      </c>
      <c r="I122">
        <v>12.7</v>
      </c>
      <c r="J122">
        <v>12.7</v>
      </c>
    </row>
    <row r="124" spans="1:10" x14ac:dyDescent="0.25">
      <c r="A124" t="s">
        <v>98</v>
      </c>
      <c r="D124">
        <f>D125/D126</f>
        <v>1.4705882352941176E-2</v>
      </c>
      <c r="E124">
        <f t="shared" ref="E124:J124" si="95">E125/E126</f>
        <v>1.4851485148514851E-2</v>
      </c>
      <c r="F124">
        <f t="shared" si="95"/>
        <v>1.4851485148514851E-2</v>
      </c>
      <c r="G124">
        <f t="shared" si="95"/>
        <v>1.4851485148514851E-2</v>
      </c>
      <c r="H124">
        <f t="shared" si="95"/>
        <v>9.9009900990099011E-3</v>
      </c>
      <c r="I124">
        <f t="shared" si="95"/>
        <v>9.9009900990099011E-3</v>
      </c>
      <c r="J124">
        <f t="shared" si="95"/>
        <v>9.9009900990099011E-3</v>
      </c>
    </row>
    <row r="125" spans="1:10" x14ac:dyDescent="0.25">
      <c r="A125" t="s">
        <v>232</v>
      </c>
      <c r="D125">
        <v>0.3</v>
      </c>
      <c r="E125">
        <v>0.3</v>
      </c>
      <c r="F125">
        <v>0.3</v>
      </c>
      <c r="G125">
        <v>0.3</v>
      </c>
      <c r="H125">
        <v>0.2</v>
      </c>
      <c r="I125">
        <v>0.2</v>
      </c>
      <c r="J125">
        <v>0.2</v>
      </c>
    </row>
    <row r="126" spans="1:10" x14ac:dyDescent="0.25">
      <c r="A126" t="s">
        <v>234</v>
      </c>
      <c r="D126">
        <v>20.399999999999999</v>
      </c>
      <c r="E126">
        <v>20.2</v>
      </c>
      <c r="F126">
        <v>20.2</v>
      </c>
      <c r="G126">
        <v>20.2</v>
      </c>
      <c r="H126">
        <v>20.2</v>
      </c>
      <c r="I126">
        <v>20.2</v>
      </c>
      <c r="J126">
        <v>20.2</v>
      </c>
    </row>
    <row r="128" spans="1:10" x14ac:dyDescent="0.25">
      <c r="A128" t="s">
        <v>100</v>
      </c>
      <c r="D128">
        <f>D129/D130</f>
        <v>0.12598425196850396</v>
      </c>
      <c r="E128">
        <f t="shared" ref="E128:J128" si="96">E129/E130</f>
        <v>0.125</v>
      </c>
      <c r="F128">
        <f t="shared" si="96"/>
        <v>0.10833333333333334</v>
      </c>
      <c r="G128">
        <f t="shared" si="96"/>
        <v>0.11570247933884296</v>
      </c>
      <c r="H128">
        <f t="shared" si="96"/>
        <v>0.10655737704918034</v>
      </c>
      <c r="I128">
        <f t="shared" si="96"/>
        <v>9.0163934426229525E-2</v>
      </c>
      <c r="J128">
        <f t="shared" si="96"/>
        <v>0.10655737704918034</v>
      </c>
    </row>
    <row r="129" spans="1:10" x14ac:dyDescent="0.25">
      <c r="A129" t="s">
        <v>232</v>
      </c>
      <c r="D129">
        <v>1.6</v>
      </c>
      <c r="E129">
        <v>1.5</v>
      </c>
      <c r="F129">
        <v>1.3</v>
      </c>
      <c r="G129">
        <v>1.4</v>
      </c>
      <c r="H129">
        <v>1.3</v>
      </c>
      <c r="I129">
        <v>1.1000000000000001</v>
      </c>
      <c r="J129">
        <v>1.3</v>
      </c>
    </row>
    <row r="130" spans="1:10" x14ac:dyDescent="0.25">
      <c r="A130" t="s">
        <v>234</v>
      </c>
      <c r="D130">
        <v>12.7</v>
      </c>
      <c r="E130">
        <v>12</v>
      </c>
      <c r="F130">
        <v>12</v>
      </c>
      <c r="G130">
        <v>12.1</v>
      </c>
      <c r="H130">
        <v>12.2</v>
      </c>
      <c r="I130">
        <v>12.2</v>
      </c>
      <c r="J130">
        <v>12.2</v>
      </c>
    </row>
    <row r="132" spans="1:10" x14ac:dyDescent="0.25">
      <c r="A132" t="s">
        <v>104</v>
      </c>
      <c r="D132">
        <f>D133/D134</f>
        <v>2.7989821882951658E-2</v>
      </c>
      <c r="E132">
        <f t="shared" ref="E132:J132" si="97">E133/E134</f>
        <v>4.6070460704607047E-2</v>
      </c>
      <c r="F132">
        <f t="shared" si="97"/>
        <v>4.6242774566473986E-2</v>
      </c>
      <c r="G132">
        <f t="shared" si="97"/>
        <v>4.5714285714285714E-2</v>
      </c>
      <c r="H132">
        <f t="shared" si="97"/>
        <v>2.5568181818181816E-2</v>
      </c>
      <c r="I132">
        <f t="shared" si="97"/>
        <v>1.7094017094017092E-2</v>
      </c>
      <c r="J132">
        <f t="shared" si="97"/>
        <v>1.7241379310344827E-2</v>
      </c>
    </row>
    <row r="133" spans="1:10" x14ac:dyDescent="0.25">
      <c r="A133" t="s">
        <v>232</v>
      </c>
      <c r="D133">
        <v>1.1000000000000001</v>
      </c>
      <c r="E133">
        <v>1.7</v>
      </c>
      <c r="F133">
        <v>1.6</v>
      </c>
      <c r="G133">
        <v>1.6</v>
      </c>
      <c r="H133">
        <v>0.9</v>
      </c>
      <c r="I133">
        <v>0.6</v>
      </c>
      <c r="J133">
        <v>0.6</v>
      </c>
    </row>
    <row r="134" spans="1:10" x14ac:dyDescent="0.25">
      <c r="A134" t="s">
        <v>234</v>
      </c>
      <c r="D134">
        <v>39.299999999999997</v>
      </c>
      <c r="E134">
        <v>36.9</v>
      </c>
      <c r="F134">
        <v>34.6</v>
      </c>
      <c r="G134">
        <v>35</v>
      </c>
      <c r="H134">
        <v>35.200000000000003</v>
      </c>
      <c r="I134">
        <v>35.1</v>
      </c>
      <c r="J134">
        <v>34.799999999999997</v>
      </c>
    </row>
    <row r="136" spans="1:10" x14ac:dyDescent="0.25">
      <c r="A136" t="s">
        <v>106</v>
      </c>
      <c r="D136">
        <f>D137/D138</f>
        <v>0.22591362126245845</v>
      </c>
      <c r="E136">
        <f t="shared" ref="E136:J136" si="98">E137/E138</f>
        <v>0.19867549668874174</v>
      </c>
      <c r="F136">
        <f t="shared" si="98"/>
        <v>0.22419928825622773</v>
      </c>
      <c r="G136">
        <f t="shared" si="98"/>
        <v>0.21071428571428572</v>
      </c>
      <c r="H136">
        <f t="shared" si="98"/>
        <v>0.2078853046594982</v>
      </c>
      <c r="I136">
        <f t="shared" si="98"/>
        <v>0.17500000000000002</v>
      </c>
      <c r="J136">
        <f t="shared" si="98"/>
        <v>0.20357142857142857</v>
      </c>
    </row>
    <row r="137" spans="1:10" x14ac:dyDescent="0.25">
      <c r="A137" t="s">
        <v>232</v>
      </c>
      <c r="D137">
        <v>6.8</v>
      </c>
      <c r="E137">
        <v>6</v>
      </c>
      <c r="F137">
        <v>6.3</v>
      </c>
      <c r="G137">
        <v>5.9</v>
      </c>
      <c r="H137">
        <v>5.8</v>
      </c>
      <c r="I137">
        <v>4.9000000000000004</v>
      </c>
      <c r="J137">
        <v>5.7</v>
      </c>
    </row>
    <row r="138" spans="1:10" x14ac:dyDescent="0.25">
      <c r="A138" t="s">
        <v>234</v>
      </c>
      <c r="D138">
        <v>30.1</v>
      </c>
      <c r="E138">
        <v>30.2</v>
      </c>
      <c r="F138">
        <v>28.1</v>
      </c>
      <c r="G138">
        <v>28</v>
      </c>
      <c r="H138">
        <v>27.9</v>
      </c>
      <c r="I138">
        <v>28</v>
      </c>
      <c r="J138">
        <v>28</v>
      </c>
    </row>
    <row r="140" spans="1:10" x14ac:dyDescent="0.25">
      <c r="A140" t="s">
        <v>108</v>
      </c>
      <c r="D140">
        <f>D141/D142</f>
        <v>0.2857142857142857</v>
      </c>
      <c r="E140">
        <f t="shared" ref="E140:J140" si="99">E141/E142</f>
        <v>0.30985915492957744</v>
      </c>
      <c r="F140">
        <f t="shared" si="99"/>
        <v>0.3116279069767442</v>
      </c>
      <c r="G140">
        <f t="shared" si="99"/>
        <v>0.247787610619469</v>
      </c>
      <c r="H140">
        <f t="shared" si="99"/>
        <v>0.17672413793103448</v>
      </c>
      <c r="I140">
        <f t="shared" si="99"/>
        <v>0.1982758620689655</v>
      </c>
      <c r="J140">
        <f t="shared" si="99"/>
        <v>0.31896551724137934</v>
      </c>
    </row>
    <row r="141" spans="1:10" x14ac:dyDescent="0.25">
      <c r="A141" t="s">
        <v>232</v>
      </c>
      <c r="D141">
        <v>6</v>
      </c>
      <c r="E141">
        <v>6.6</v>
      </c>
      <c r="F141">
        <v>6.7</v>
      </c>
      <c r="G141">
        <v>5.6</v>
      </c>
      <c r="H141">
        <v>4.0999999999999996</v>
      </c>
      <c r="I141">
        <v>4.5999999999999996</v>
      </c>
      <c r="J141">
        <v>7.4</v>
      </c>
    </row>
    <row r="142" spans="1:10" x14ac:dyDescent="0.25">
      <c r="A142" t="s">
        <v>234</v>
      </c>
      <c r="D142">
        <v>21</v>
      </c>
      <c r="E142">
        <v>21.3</v>
      </c>
      <c r="F142">
        <v>21.5</v>
      </c>
      <c r="G142">
        <v>22.6</v>
      </c>
      <c r="H142">
        <v>23.2</v>
      </c>
      <c r="I142">
        <v>23.2</v>
      </c>
      <c r="J142">
        <v>23.2</v>
      </c>
    </row>
    <row r="144" spans="1:10" x14ac:dyDescent="0.25">
      <c r="A144" t="s">
        <v>109</v>
      </c>
      <c r="D144">
        <f>D145/D146</f>
        <v>6.25E-2</v>
      </c>
      <c r="E144">
        <f t="shared" ref="E144:J144" si="100">E145/E146</f>
        <v>7.3863636363636354E-2</v>
      </c>
      <c r="F144">
        <f t="shared" si="100"/>
        <v>3.3707865168539325E-2</v>
      </c>
      <c r="G144">
        <f t="shared" si="100"/>
        <v>2.185792349726776E-2</v>
      </c>
      <c r="H144">
        <f t="shared" si="100"/>
        <v>3.2608695652173912E-2</v>
      </c>
      <c r="I144">
        <f t="shared" si="100"/>
        <v>2.1390374331550804E-2</v>
      </c>
      <c r="J144">
        <f t="shared" si="100"/>
        <v>3.6842105263157891E-2</v>
      </c>
    </row>
    <row r="145" spans="1:10" x14ac:dyDescent="0.25">
      <c r="A145" t="s">
        <v>232</v>
      </c>
      <c r="D145">
        <v>1.2</v>
      </c>
      <c r="E145">
        <v>1.3</v>
      </c>
      <c r="F145">
        <v>0.6</v>
      </c>
      <c r="G145">
        <v>0.4</v>
      </c>
      <c r="H145">
        <v>0.6</v>
      </c>
      <c r="I145">
        <v>0.4</v>
      </c>
      <c r="J145">
        <v>0.7</v>
      </c>
    </row>
    <row r="146" spans="1:10" x14ac:dyDescent="0.25">
      <c r="A146" t="s">
        <v>234</v>
      </c>
      <c r="D146">
        <v>19.2</v>
      </c>
      <c r="E146">
        <v>17.600000000000001</v>
      </c>
      <c r="F146">
        <v>17.8</v>
      </c>
      <c r="G146">
        <v>18.3</v>
      </c>
      <c r="H146">
        <v>18.399999999999999</v>
      </c>
      <c r="I146">
        <v>18.7</v>
      </c>
      <c r="J146">
        <v>19</v>
      </c>
    </row>
    <row r="148" spans="1:10" x14ac:dyDescent="0.25">
      <c r="A148" t="s">
        <v>115</v>
      </c>
      <c r="D148">
        <f>D149/D150</f>
        <v>6.7114093959731542E-3</v>
      </c>
      <c r="E148">
        <f t="shared" ref="E148" si="101">E149/E150</f>
        <v>6.6445182724252493E-3</v>
      </c>
      <c r="F148">
        <f t="shared" ref="F148" si="102">F149/F150</f>
        <v>6.5789473684210531E-3</v>
      </c>
      <c r="G148">
        <f t="shared" ref="G148" si="103">G149/G150</f>
        <v>3.3003300330033004E-3</v>
      </c>
      <c r="H148">
        <f t="shared" ref="H148" si="104">H149/H150</f>
        <v>3.2894736842105266E-3</v>
      </c>
      <c r="I148">
        <f t="shared" ref="I148" si="105">I149/I150</f>
        <v>3.3003300330033004E-3</v>
      </c>
      <c r="J148">
        <f t="shared" ref="J148" si="106">J149/J150</f>
        <v>3.2894736842105266E-3</v>
      </c>
    </row>
    <row r="149" spans="1:10" x14ac:dyDescent="0.25">
      <c r="A149" t="s">
        <v>232</v>
      </c>
      <c r="D149">
        <v>0.2</v>
      </c>
      <c r="E149">
        <v>0.2</v>
      </c>
      <c r="F149">
        <v>0.2</v>
      </c>
      <c r="G149">
        <v>0.1</v>
      </c>
      <c r="H149">
        <v>0.1</v>
      </c>
      <c r="I149">
        <v>0.1</v>
      </c>
      <c r="J149">
        <v>0.1</v>
      </c>
    </row>
    <row r="150" spans="1:10" x14ac:dyDescent="0.25">
      <c r="A150" t="s">
        <v>234</v>
      </c>
      <c r="D150">
        <v>29.8</v>
      </c>
      <c r="E150">
        <v>30.1</v>
      </c>
      <c r="F150">
        <v>30.4</v>
      </c>
      <c r="G150">
        <v>30.3</v>
      </c>
      <c r="H150">
        <v>30.4</v>
      </c>
      <c r="I150">
        <v>30.3</v>
      </c>
      <c r="J150">
        <v>30.4</v>
      </c>
    </row>
    <row r="152" spans="1:10" x14ac:dyDescent="0.25">
      <c r="A152" t="s">
        <v>555</v>
      </c>
      <c r="D152" s="1">
        <f>D153/D154</f>
        <v>5.9523809523809521E-3</v>
      </c>
      <c r="E152" s="1">
        <f t="shared" ref="E152:J152" si="107">E153/E154</f>
        <v>1.8292682926829271E-2</v>
      </c>
      <c r="F152" s="1">
        <f t="shared" si="107"/>
        <v>6.2893081761006293E-3</v>
      </c>
      <c r="G152" s="1">
        <f t="shared" si="107"/>
        <v>0</v>
      </c>
      <c r="H152" s="1">
        <f t="shared" si="107"/>
        <v>0</v>
      </c>
      <c r="I152" s="1">
        <f t="shared" si="107"/>
        <v>1.2820512820512822E-2</v>
      </c>
      <c r="J152" s="1">
        <f t="shared" si="107"/>
        <v>0</v>
      </c>
    </row>
    <row r="153" spans="1:10" x14ac:dyDescent="0.25">
      <c r="A153" t="s">
        <v>232</v>
      </c>
      <c r="D153">
        <v>0.1</v>
      </c>
      <c r="E153">
        <v>0.3</v>
      </c>
      <c r="F153">
        <v>0.1</v>
      </c>
      <c r="G153">
        <v>0</v>
      </c>
      <c r="H153">
        <v>0</v>
      </c>
      <c r="I153">
        <v>0.2</v>
      </c>
      <c r="J153">
        <v>0</v>
      </c>
    </row>
    <row r="154" spans="1:10" x14ac:dyDescent="0.25">
      <c r="A154" t="s">
        <v>234</v>
      </c>
      <c r="D154">
        <v>16.8</v>
      </c>
      <c r="E154">
        <v>16.399999999999999</v>
      </c>
      <c r="F154">
        <v>15.9</v>
      </c>
      <c r="G154">
        <v>15.7</v>
      </c>
      <c r="H154">
        <v>15.7</v>
      </c>
      <c r="I154">
        <v>15.6</v>
      </c>
      <c r="J154">
        <v>15.5</v>
      </c>
    </row>
    <row r="156" spans="1:10" x14ac:dyDescent="0.25">
      <c r="A156" t="s">
        <v>136</v>
      </c>
      <c r="D156">
        <f>D157/D158</f>
        <v>2.7450980392156862E-2</v>
      </c>
      <c r="E156">
        <f t="shared" ref="E156" si="108">E157/E158</f>
        <v>3.0418250950570342E-2</v>
      </c>
      <c r="F156">
        <f t="shared" ref="F156" si="109">F157/F158</f>
        <v>2.9520295202952029E-2</v>
      </c>
      <c r="G156">
        <f t="shared" ref="G156" si="110">G157/G158</f>
        <v>2.564102564102564E-2</v>
      </c>
      <c r="H156">
        <f t="shared" ref="H156" si="111">H157/H158</f>
        <v>2.564102564102564E-2</v>
      </c>
      <c r="I156">
        <f t="shared" ref="I156" si="112">I157/I158</f>
        <v>2.564102564102564E-2</v>
      </c>
      <c r="J156">
        <f t="shared" ref="J156" si="113">J157/J158</f>
        <v>2.5735294117647058E-2</v>
      </c>
    </row>
    <row r="157" spans="1:10" x14ac:dyDescent="0.25">
      <c r="A157" t="s">
        <v>232</v>
      </c>
      <c r="D157">
        <v>0.7</v>
      </c>
      <c r="E157">
        <v>0.8</v>
      </c>
      <c r="F157">
        <v>0.8</v>
      </c>
      <c r="G157">
        <v>0.7</v>
      </c>
      <c r="H157">
        <v>0.7</v>
      </c>
      <c r="I157">
        <v>0.7</v>
      </c>
      <c r="J157">
        <v>0.7</v>
      </c>
    </row>
    <row r="158" spans="1:10" x14ac:dyDescent="0.25">
      <c r="A158" t="s">
        <v>234</v>
      </c>
      <c r="D158">
        <v>25.5</v>
      </c>
      <c r="E158">
        <v>26.3</v>
      </c>
      <c r="F158">
        <v>27.1</v>
      </c>
      <c r="G158">
        <v>27.3</v>
      </c>
      <c r="H158">
        <v>27.3</v>
      </c>
      <c r="I158">
        <v>27.3</v>
      </c>
      <c r="J158">
        <v>27.2</v>
      </c>
    </row>
    <row r="160" spans="1:10" x14ac:dyDescent="0.25">
      <c r="A160" t="s">
        <v>139</v>
      </c>
      <c r="D160">
        <f>D161/D162</f>
        <v>0.20731707317073167</v>
      </c>
      <c r="E160">
        <f t="shared" ref="E160" si="114">E161/E162</f>
        <v>5.7851239669421482E-2</v>
      </c>
      <c r="F160">
        <f t="shared" ref="F160" si="115">F161/F162</f>
        <v>6.1983471074380167E-2</v>
      </c>
      <c r="G160">
        <f t="shared" ref="G160" si="116">G161/G162</f>
        <v>7.8189300411522625E-2</v>
      </c>
      <c r="H160">
        <f t="shared" ref="H160" si="117">H161/H162</f>
        <v>7.8189300411522625E-2</v>
      </c>
      <c r="I160">
        <f t="shared" ref="I160" si="118">I161/I162</f>
        <v>6.9958847736625515E-2</v>
      </c>
      <c r="J160">
        <f t="shared" ref="J160" si="119">J161/J162</f>
        <v>7.407407407407407E-2</v>
      </c>
    </row>
    <row r="161" spans="1:10" x14ac:dyDescent="0.25">
      <c r="A161" t="s">
        <v>232</v>
      </c>
      <c r="D161">
        <v>5.0999999999999996</v>
      </c>
      <c r="E161">
        <v>1.4</v>
      </c>
      <c r="F161">
        <v>1.5</v>
      </c>
      <c r="G161">
        <v>1.9</v>
      </c>
      <c r="H161">
        <v>1.9</v>
      </c>
      <c r="I161">
        <v>1.7</v>
      </c>
      <c r="J161">
        <v>1.8</v>
      </c>
    </row>
    <row r="162" spans="1:10" x14ac:dyDescent="0.25">
      <c r="A162" t="s">
        <v>234</v>
      </c>
      <c r="D162">
        <v>24.6</v>
      </c>
      <c r="E162">
        <v>24.2</v>
      </c>
      <c r="F162">
        <v>24.2</v>
      </c>
      <c r="G162">
        <v>24.3</v>
      </c>
      <c r="H162">
        <v>24.3</v>
      </c>
      <c r="I162">
        <v>24.3</v>
      </c>
      <c r="J162">
        <v>24.3</v>
      </c>
    </row>
    <row r="164" spans="1:10" x14ac:dyDescent="0.25">
      <c r="A164" t="s">
        <v>144</v>
      </c>
      <c r="D164">
        <f>D165/D166</f>
        <v>0.17091836734693877</v>
      </c>
      <c r="E164">
        <f t="shared" ref="E164" si="120">E165/E166</f>
        <v>0.13649025069637885</v>
      </c>
      <c r="F164">
        <f t="shared" ref="F164" si="121">F165/F166</f>
        <v>9.2063492063492056E-2</v>
      </c>
      <c r="G164">
        <f t="shared" ref="G164" si="122">G165/G166</f>
        <v>0.13666666666666666</v>
      </c>
      <c r="H164">
        <f t="shared" ref="H164" si="123">H165/H166</f>
        <v>0.1388888888888889</v>
      </c>
      <c r="I164">
        <f t="shared" ref="I164" si="124">I165/I166</f>
        <v>0.18947368421052632</v>
      </c>
      <c r="J164">
        <f t="shared" ref="J164" si="125">J165/J166</f>
        <v>0.24912280701754386</v>
      </c>
    </row>
    <row r="165" spans="1:10" x14ac:dyDescent="0.25">
      <c r="A165" t="s">
        <v>232</v>
      </c>
      <c r="D165">
        <v>6.7</v>
      </c>
      <c r="E165">
        <v>4.9000000000000004</v>
      </c>
      <c r="F165">
        <v>2.9</v>
      </c>
      <c r="G165">
        <v>4.0999999999999996</v>
      </c>
      <c r="H165">
        <v>4</v>
      </c>
      <c r="I165">
        <v>5.4</v>
      </c>
      <c r="J165">
        <v>7.1</v>
      </c>
    </row>
    <row r="166" spans="1:10" x14ac:dyDescent="0.25">
      <c r="A166" t="s">
        <v>234</v>
      </c>
      <c r="D166">
        <v>39.200000000000003</v>
      </c>
      <c r="E166">
        <v>35.9</v>
      </c>
      <c r="F166">
        <v>31.5</v>
      </c>
      <c r="G166">
        <v>30</v>
      </c>
      <c r="H166">
        <v>28.8</v>
      </c>
      <c r="I166">
        <v>28.5</v>
      </c>
      <c r="J166">
        <v>28.5</v>
      </c>
    </row>
    <row r="168" spans="1:10" x14ac:dyDescent="0.25">
      <c r="A168" t="s">
        <v>146</v>
      </c>
      <c r="D168">
        <f>D169/D170</f>
        <v>2.0356234096692113E-2</v>
      </c>
      <c r="E168">
        <f t="shared" ref="E168" si="126">E169/E170</f>
        <v>5.1546391752577327E-3</v>
      </c>
      <c r="F168">
        <f t="shared" ref="F168" si="127">F169/F170</f>
        <v>2.5510204081632651E-3</v>
      </c>
      <c r="G168">
        <f t="shared" ref="G168" si="128">G169/G170</f>
        <v>2.5510204081632651E-3</v>
      </c>
      <c r="H168">
        <f t="shared" ref="H168" si="129">H169/H170</f>
        <v>2.5445292620865142E-3</v>
      </c>
      <c r="I168">
        <f t="shared" ref="I168" si="130">I169/I170</f>
        <v>2.5445292620865142E-3</v>
      </c>
      <c r="J168">
        <f t="shared" ref="J168" si="131">J169/J170</f>
        <v>2.5445292620865142E-3</v>
      </c>
    </row>
    <row r="169" spans="1:10" x14ac:dyDescent="0.25">
      <c r="A169" t="s">
        <v>232</v>
      </c>
      <c r="D169">
        <v>0.8</v>
      </c>
      <c r="E169">
        <v>0.2</v>
      </c>
      <c r="F169">
        <v>0.1</v>
      </c>
      <c r="G169">
        <v>0.1</v>
      </c>
      <c r="H169">
        <v>0.1</v>
      </c>
      <c r="I169">
        <v>0.1</v>
      </c>
      <c r="J169">
        <v>0.1</v>
      </c>
    </row>
    <row r="170" spans="1:10" x14ac:dyDescent="0.25">
      <c r="A170" t="s">
        <v>234</v>
      </c>
      <c r="D170">
        <v>39.299999999999997</v>
      </c>
      <c r="E170">
        <v>38.799999999999997</v>
      </c>
      <c r="F170">
        <v>39.200000000000003</v>
      </c>
      <c r="G170">
        <v>39.200000000000003</v>
      </c>
      <c r="H170">
        <v>39.299999999999997</v>
      </c>
      <c r="I170">
        <v>39.299999999999997</v>
      </c>
      <c r="J170">
        <v>39.299999999999997</v>
      </c>
    </row>
    <row r="172" spans="1:10" x14ac:dyDescent="0.25">
      <c r="A172" t="s">
        <v>148</v>
      </c>
      <c r="D172">
        <f>D173/D174</f>
        <v>7.3578595317725759E-2</v>
      </c>
      <c r="E172">
        <f t="shared" ref="E172" si="132">E173/E174</f>
        <v>5.8608058608058608E-2</v>
      </c>
      <c r="F172">
        <f t="shared" ref="F172" si="133">F173/F174</f>
        <v>5.8394160583941611E-2</v>
      </c>
      <c r="G172">
        <f t="shared" ref="G172" si="134">G173/G174</f>
        <v>6.273062730627306E-2</v>
      </c>
      <c r="H172">
        <f t="shared" ref="H172" si="135">H173/H174</f>
        <v>6.6914498141263948E-2</v>
      </c>
      <c r="I172">
        <f t="shared" ref="I172" si="136">I173/I174</f>
        <v>6.2962962962962957E-2</v>
      </c>
      <c r="J172">
        <f t="shared" ref="J172" si="137">J173/J174</f>
        <v>5.185185185185185E-2</v>
      </c>
    </row>
    <row r="173" spans="1:10" x14ac:dyDescent="0.25">
      <c r="A173" t="s">
        <v>232</v>
      </c>
      <c r="D173">
        <v>2.2000000000000002</v>
      </c>
      <c r="E173">
        <v>1.6</v>
      </c>
      <c r="F173">
        <v>1.6</v>
      </c>
      <c r="G173">
        <v>1.7</v>
      </c>
      <c r="H173">
        <v>1.8</v>
      </c>
      <c r="I173">
        <v>1.7</v>
      </c>
      <c r="J173">
        <v>1.4</v>
      </c>
    </row>
    <row r="174" spans="1:10" x14ac:dyDescent="0.25">
      <c r="A174" t="s">
        <v>234</v>
      </c>
      <c r="D174">
        <v>29.9</v>
      </c>
      <c r="E174">
        <v>27.3</v>
      </c>
      <c r="F174">
        <v>27.4</v>
      </c>
      <c r="G174">
        <v>27.1</v>
      </c>
      <c r="H174">
        <v>26.9</v>
      </c>
      <c r="I174">
        <v>27</v>
      </c>
      <c r="J174">
        <v>27</v>
      </c>
    </row>
    <row r="176" spans="1:10" x14ac:dyDescent="0.25">
      <c r="A176" t="s">
        <v>153</v>
      </c>
      <c r="D176">
        <f>D177/D178</f>
        <v>3.1428571428571431E-2</v>
      </c>
      <c r="E176">
        <f t="shared" ref="E176" si="138">E177/E178</f>
        <v>0.19558359621451105</v>
      </c>
      <c r="F176">
        <f t="shared" ref="F176" si="139">F177/F178</f>
        <v>5.2117263843648211E-2</v>
      </c>
      <c r="G176">
        <f t="shared" ref="G176" si="140">G177/G178</f>
        <v>4.2622950819672135E-2</v>
      </c>
      <c r="H176">
        <f t="shared" ref="H176" si="141">H177/H178</f>
        <v>3.5714285714285719E-2</v>
      </c>
      <c r="I176">
        <f t="shared" ref="I176" si="142">I177/I178</f>
        <v>2.922077922077922E-2</v>
      </c>
      <c r="J176">
        <f t="shared" ref="J176" si="143">J177/J178</f>
        <v>2.922077922077922E-2</v>
      </c>
    </row>
    <row r="177" spans="1:10" x14ac:dyDescent="0.25">
      <c r="A177" t="s">
        <v>232</v>
      </c>
      <c r="D177">
        <v>1.1000000000000001</v>
      </c>
      <c r="E177">
        <v>6.2</v>
      </c>
      <c r="F177">
        <v>1.6</v>
      </c>
      <c r="G177">
        <v>1.3</v>
      </c>
      <c r="H177">
        <v>1.1000000000000001</v>
      </c>
      <c r="I177">
        <v>0.9</v>
      </c>
      <c r="J177">
        <v>0.9</v>
      </c>
    </row>
    <row r="178" spans="1:10" x14ac:dyDescent="0.25">
      <c r="A178" t="s">
        <v>234</v>
      </c>
      <c r="D178">
        <v>35</v>
      </c>
      <c r="E178">
        <v>31.7</v>
      </c>
      <c r="F178">
        <v>30.7</v>
      </c>
      <c r="G178">
        <v>30.5</v>
      </c>
      <c r="H178">
        <v>30.8</v>
      </c>
      <c r="I178">
        <v>30.8</v>
      </c>
      <c r="J178">
        <v>30.8</v>
      </c>
    </row>
    <row r="180" spans="1:10" x14ac:dyDescent="0.25">
      <c r="A180" t="s">
        <v>160</v>
      </c>
      <c r="D180">
        <f>D181/D182</f>
        <v>0.13888888888888887</v>
      </c>
      <c r="E180">
        <f t="shared" ref="E180:J180" si="144">E181/E182</f>
        <v>0.17647058823529413</v>
      </c>
      <c r="F180">
        <f t="shared" si="144"/>
        <v>9.2592592592592587E-2</v>
      </c>
      <c r="G180">
        <f t="shared" si="144"/>
        <v>0.15094339622641512</v>
      </c>
      <c r="H180">
        <f t="shared" si="144"/>
        <v>0.14563106796116504</v>
      </c>
      <c r="I180">
        <f t="shared" si="144"/>
        <v>0.15238095238095239</v>
      </c>
      <c r="J180">
        <f t="shared" si="144"/>
        <v>0.18269230769230768</v>
      </c>
    </row>
    <row r="181" spans="1:10" x14ac:dyDescent="0.25">
      <c r="A181" t="s">
        <v>232</v>
      </c>
      <c r="D181">
        <v>1.5</v>
      </c>
      <c r="E181">
        <v>1.8</v>
      </c>
      <c r="F181">
        <v>1</v>
      </c>
      <c r="G181">
        <v>1.6</v>
      </c>
      <c r="H181">
        <v>1.5</v>
      </c>
      <c r="I181">
        <v>1.6</v>
      </c>
      <c r="J181">
        <v>1.9</v>
      </c>
    </row>
    <row r="182" spans="1:10" x14ac:dyDescent="0.25">
      <c r="A182" t="s">
        <v>234</v>
      </c>
      <c r="D182">
        <v>10.8</v>
      </c>
      <c r="E182">
        <v>10.199999999999999</v>
      </c>
      <c r="F182">
        <v>10.8</v>
      </c>
      <c r="G182">
        <v>10.6</v>
      </c>
      <c r="H182">
        <v>10.3</v>
      </c>
      <c r="I182">
        <v>10.5</v>
      </c>
      <c r="J182">
        <v>10.4</v>
      </c>
    </row>
    <row r="184" spans="1:10" x14ac:dyDescent="0.25">
      <c r="A184" t="s">
        <v>162</v>
      </c>
      <c r="D184">
        <f>D185/D186</f>
        <v>6.3694267515923567E-2</v>
      </c>
      <c r="E184">
        <f t="shared" ref="E184" si="145">E185/E186</f>
        <v>0.13015873015873014</v>
      </c>
      <c r="F184">
        <f t="shared" ref="F184" si="146">F185/F186</f>
        <v>0.16932907348242809</v>
      </c>
      <c r="G184">
        <f t="shared" ref="G184" si="147">G185/G186</f>
        <v>0.14285714285714285</v>
      </c>
      <c r="H184">
        <f t="shared" ref="H184" si="148">H185/H186</f>
        <v>0.18296529968454259</v>
      </c>
      <c r="I184">
        <f t="shared" ref="I184" si="149">I185/I186</f>
        <v>7.8369905956112859E-2</v>
      </c>
      <c r="J184">
        <f t="shared" ref="J184" si="150">J185/J186</f>
        <v>0.10280373831775699</v>
      </c>
    </row>
    <row r="185" spans="1:10" x14ac:dyDescent="0.25">
      <c r="A185" t="s">
        <v>232</v>
      </c>
      <c r="D185">
        <v>2</v>
      </c>
      <c r="E185">
        <v>4.0999999999999996</v>
      </c>
      <c r="F185">
        <v>5.3</v>
      </c>
      <c r="G185">
        <v>4.5</v>
      </c>
      <c r="H185">
        <v>5.8</v>
      </c>
      <c r="I185">
        <v>2.5</v>
      </c>
      <c r="J185">
        <v>3.3</v>
      </c>
    </row>
    <row r="186" spans="1:10" x14ac:dyDescent="0.25">
      <c r="A186" t="s">
        <v>234</v>
      </c>
      <c r="D186">
        <v>31.4</v>
      </c>
      <c r="E186">
        <v>31.5</v>
      </c>
      <c r="F186">
        <v>31.3</v>
      </c>
      <c r="G186">
        <v>31.5</v>
      </c>
      <c r="H186">
        <v>31.7</v>
      </c>
      <c r="I186">
        <v>31.9</v>
      </c>
      <c r="J186">
        <v>32.1</v>
      </c>
    </row>
    <row r="188" spans="1:10" x14ac:dyDescent="0.25">
      <c r="A188" t="s">
        <v>163</v>
      </c>
      <c r="D188">
        <f>(D190/(D191*(D189/100)))</f>
        <v>0.21874839167006621</v>
      </c>
      <c r="E188">
        <f>(E190/(E191*(E189/100)))</f>
        <v>0.2220385350417502</v>
      </c>
      <c r="F188">
        <f>(F190/(F191*(F189/100)))</f>
        <v>0.20775893352255839</v>
      </c>
      <c r="G188">
        <f t="shared" ref="G188:J188" si="151">(G190/(G191*(G189/100)))</f>
        <v>0.23764774034858788</v>
      </c>
      <c r="H188">
        <f t="shared" si="151"/>
        <v>0.22382047687905091</v>
      </c>
      <c r="I188">
        <f t="shared" si="151"/>
        <v>0.22061984432932097</v>
      </c>
      <c r="J188">
        <f t="shared" si="151"/>
        <v>0.25088288547753124</v>
      </c>
    </row>
    <row r="189" spans="1:10" x14ac:dyDescent="0.25">
      <c r="A189" t="s">
        <v>234</v>
      </c>
      <c r="D189">
        <v>15.8</v>
      </c>
      <c r="E189">
        <v>15.8</v>
      </c>
      <c r="F189">
        <v>15.3</v>
      </c>
      <c r="G189">
        <v>15.3</v>
      </c>
      <c r="H189">
        <v>15.3</v>
      </c>
      <c r="I189">
        <v>15.3</v>
      </c>
      <c r="J189">
        <v>15.3</v>
      </c>
    </row>
    <row r="190" spans="1:10" x14ac:dyDescent="0.25">
      <c r="A190" t="s">
        <v>240</v>
      </c>
      <c r="D190">
        <v>14094</v>
      </c>
      <c r="E190">
        <v>14821</v>
      </c>
      <c r="F190">
        <v>13899</v>
      </c>
      <c r="G190">
        <v>16455</v>
      </c>
      <c r="H190">
        <v>16040</v>
      </c>
      <c r="I190">
        <v>16364</v>
      </c>
      <c r="J190">
        <v>19260</v>
      </c>
    </row>
    <row r="191" spans="1:10" x14ac:dyDescent="0.25">
      <c r="A191" t="s">
        <v>241</v>
      </c>
      <c r="D191">
        <v>407786</v>
      </c>
      <c r="E191">
        <f>D191*1.036</f>
        <v>422466.29600000003</v>
      </c>
      <c r="F191">
        <f>E191*1.035</f>
        <v>437252.61635999999</v>
      </c>
      <c r="G191">
        <f t="shared" ref="G191:J191" si="152">F191*1.035</f>
        <v>452556.45793259994</v>
      </c>
      <c r="H191">
        <f t="shared" si="152"/>
        <v>468395.93396024092</v>
      </c>
      <c r="I191">
        <f t="shared" si="152"/>
        <v>484789.79164884932</v>
      </c>
      <c r="J191">
        <f t="shared" si="152"/>
        <v>501757.43435655901</v>
      </c>
    </row>
    <row r="193" spans="1:14" x14ac:dyDescent="0.25">
      <c r="A193" t="s">
        <v>164</v>
      </c>
      <c r="D193">
        <f>D196*0.345</f>
        <v>0.21640909090909091</v>
      </c>
      <c r="E193">
        <f t="shared" ref="E193:J193" si="153">E196*0.345</f>
        <v>0.25874999999999998</v>
      </c>
      <c r="F193">
        <f t="shared" si="153"/>
        <v>0.253</v>
      </c>
      <c r="G193">
        <f t="shared" si="153"/>
        <v>0.16268292682926827</v>
      </c>
      <c r="H193">
        <f t="shared" si="153"/>
        <v>0.18186046511627904</v>
      </c>
      <c r="I193">
        <f t="shared" si="153"/>
        <v>0.17377777777777775</v>
      </c>
      <c r="J193">
        <f t="shared" si="153"/>
        <v>0.16116788321167883</v>
      </c>
      <c r="L193">
        <v>2023</v>
      </c>
    </row>
    <row r="194" spans="1:14" x14ac:dyDescent="0.25">
      <c r="A194" t="s">
        <v>236</v>
      </c>
      <c r="D194">
        <v>6.9</v>
      </c>
      <c r="E194">
        <v>8.6999999999999993</v>
      </c>
      <c r="F194">
        <v>8.8000000000000007</v>
      </c>
      <c r="G194">
        <v>5.8</v>
      </c>
      <c r="H194">
        <v>6.8</v>
      </c>
      <c r="I194">
        <v>6.8</v>
      </c>
      <c r="J194">
        <v>6.4</v>
      </c>
      <c r="L194">
        <v>6.3</v>
      </c>
    </row>
    <row r="195" spans="1:14" x14ac:dyDescent="0.25">
      <c r="A195" t="s">
        <v>234</v>
      </c>
      <c r="D195">
        <v>11</v>
      </c>
      <c r="E195">
        <v>11.6</v>
      </c>
      <c r="F195">
        <v>12</v>
      </c>
      <c r="G195">
        <v>12.3</v>
      </c>
      <c r="H195">
        <v>12.9</v>
      </c>
      <c r="I195">
        <v>13.5</v>
      </c>
      <c r="J195">
        <v>13.7</v>
      </c>
      <c r="L195">
        <v>12.8</v>
      </c>
    </row>
    <row r="196" spans="1:14" x14ac:dyDescent="0.25">
      <c r="A196" t="s">
        <v>237</v>
      </c>
      <c r="D196">
        <f>D194/D195</f>
        <v>0.62727272727272732</v>
      </c>
      <c r="E196">
        <f t="shared" ref="E196:J196" si="154">E194/E195</f>
        <v>0.75</v>
      </c>
      <c r="F196">
        <f t="shared" si="154"/>
        <v>0.73333333333333339</v>
      </c>
      <c r="G196">
        <f t="shared" si="154"/>
        <v>0.47154471544715443</v>
      </c>
      <c r="H196">
        <f t="shared" si="154"/>
        <v>0.52713178294573637</v>
      </c>
      <c r="I196">
        <f t="shared" si="154"/>
        <v>0.50370370370370365</v>
      </c>
      <c r="J196">
        <f t="shared" si="154"/>
        <v>0.46715328467153289</v>
      </c>
      <c r="L196">
        <f t="shared" ref="L196" si="155">L194/L195</f>
        <v>0.49218749999999994</v>
      </c>
    </row>
    <row r="197" spans="1:14" x14ac:dyDescent="0.25">
      <c r="K197" t="s">
        <v>238</v>
      </c>
      <c r="L197">
        <v>0.17</v>
      </c>
      <c r="M197" t="s">
        <v>239</v>
      </c>
      <c r="N197">
        <f>L197/L196</f>
        <v>0.34539682539682548</v>
      </c>
    </row>
    <row r="198" spans="1:14" x14ac:dyDescent="0.25">
      <c r="A198" t="s">
        <v>168</v>
      </c>
      <c r="D198">
        <f>D199/D200</f>
        <v>0.19310344827586207</v>
      </c>
      <c r="E198">
        <f t="shared" ref="E198" si="156">E199/E200</f>
        <v>0.22463768115942029</v>
      </c>
      <c r="F198">
        <f t="shared" ref="F198" si="157">F199/F200</f>
        <v>0.22222222222222221</v>
      </c>
      <c r="G198">
        <f t="shared" ref="G198" si="158">G199/G200</f>
        <v>0.14598540145985403</v>
      </c>
      <c r="H198">
        <f t="shared" ref="H198" si="159">H199/H200</f>
        <v>0.13768115942028983</v>
      </c>
      <c r="I198">
        <f t="shared" ref="I198" si="160">I199/I200</f>
        <v>0.16546762589928055</v>
      </c>
      <c r="J198">
        <f t="shared" ref="J198" si="161">J199/J200</f>
        <v>0.15602836879432624</v>
      </c>
    </row>
    <row r="199" spans="1:14" x14ac:dyDescent="0.25">
      <c r="A199" t="s">
        <v>232</v>
      </c>
      <c r="D199">
        <v>2.8</v>
      </c>
      <c r="E199">
        <v>3.1</v>
      </c>
      <c r="F199">
        <v>3</v>
      </c>
      <c r="G199">
        <v>2</v>
      </c>
      <c r="H199">
        <v>1.9</v>
      </c>
      <c r="I199">
        <v>2.2999999999999998</v>
      </c>
      <c r="J199">
        <v>2.2000000000000002</v>
      </c>
    </row>
    <row r="200" spans="1:14" x14ac:dyDescent="0.25">
      <c r="A200" t="s">
        <v>234</v>
      </c>
      <c r="D200">
        <v>14.5</v>
      </c>
      <c r="E200">
        <v>13.8</v>
      </c>
      <c r="F200">
        <v>13.5</v>
      </c>
      <c r="G200">
        <v>13.7</v>
      </c>
      <c r="H200">
        <v>13.8</v>
      </c>
      <c r="I200">
        <v>13.9</v>
      </c>
      <c r="J200">
        <v>14.1</v>
      </c>
    </row>
    <row r="202" spans="1:14" x14ac:dyDescent="0.25">
      <c r="A202" t="s">
        <v>169</v>
      </c>
      <c r="D202">
        <f>D203/D204</f>
        <v>4.812834224598931E-2</v>
      </c>
      <c r="E202">
        <f t="shared" ref="E202" si="162">E203/E204</f>
        <v>7.3298429319371722E-2</v>
      </c>
      <c r="F202">
        <f t="shared" ref="F202" si="163">F203/F204</f>
        <v>6.1855670103092786E-2</v>
      </c>
      <c r="G202">
        <f t="shared" ref="G202" si="164">G203/G204</f>
        <v>8.2901554404145081E-2</v>
      </c>
      <c r="H202">
        <f t="shared" ref="H202" si="165">H203/H204</f>
        <v>7.2538860103626937E-2</v>
      </c>
      <c r="I202">
        <f t="shared" ref="I202" si="166">I203/I204</f>
        <v>7.2538860103626937E-2</v>
      </c>
      <c r="J202">
        <f t="shared" ref="J202" si="167">J203/J204</f>
        <v>9.3264248704663211E-2</v>
      </c>
    </row>
    <row r="203" spans="1:14" x14ac:dyDescent="0.25">
      <c r="A203" t="s">
        <v>232</v>
      </c>
      <c r="D203">
        <v>0.9</v>
      </c>
      <c r="E203">
        <v>1.4</v>
      </c>
      <c r="F203">
        <v>1.2</v>
      </c>
      <c r="G203">
        <v>1.6</v>
      </c>
      <c r="H203">
        <v>1.4</v>
      </c>
      <c r="I203">
        <v>1.4</v>
      </c>
      <c r="J203">
        <v>1.8</v>
      </c>
    </row>
    <row r="204" spans="1:14" x14ac:dyDescent="0.25">
      <c r="A204" t="s">
        <v>234</v>
      </c>
      <c r="D204">
        <v>18.7</v>
      </c>
      <c r="E204">
        <v>19.100000000000001</v>
      </c>
      <c r="F204">
        <v>19.399999999999999</v>
      </c>
      <c r="G204">
        <v>19.3</v>
      </c>
      <c r="H204">
        <v>19.3</v>
      </c>
      <c r="I204">
        <v>19.3</v>
      </c>
      <c r="J204">
        <v>19.3</v>
      </c>
    </row>
    <row r="206" spans="1:14" x14ac:dyDescent="0.25">
      <c r="A206" t="s">
        <v>170</v>
      </c>
      <c r="D206">
        <f>D207/D208</f>
        <v>8.0188679245283015E-2</v>
      </c>
      <c r="E206">
        <f t="shared" ref="E206" si="168">E207/E208</f>
        <v>7.8048780487804878E-2</v>
      </c>
      <c r="F206">
        <f t="shared" ref="F206" si="169">F207/F208</f>
        <v>6.829268292682926E-2</v>
      </c>
      <c r="G206">
        <f t="shared" ref="G206" si="170">G207/G208</f>
        <v>7.3170731707317069E-2</v>
      </c>
      <c r="H206">
        <f t="shared" ref="H206" si="171">H207/H208</f>
        <v>7.8048780487804878E-2</v>
      </c>
      <c r="I206">
        <f t="shared" ref="I206" si="172">I207/I208</f>
        <v>8.2926829268292687E-2</v>
      </c>
      <c r="J206">
        <f t="shared" ref="J206" si="173">J207/J208</f>
        <v>8.7804878048780496E-2</v>
      </c>
    </row>
    <row r="207" spans="1:14" x14ac:dyDescent="0.25">
      <c r="A207" t="s">
        <v>232</v>
      </c>
      <c r="D207">
        <v>1.7</v>
      </c>
      <c r="E207">
        <v>1.6</v>
      </c>
      <c r="F207">
        <v>1.4</v>
      </c>
      <c r="G207">
        <v>1.5</v>
      </c>
      <c r="H207">
        <v>1.6</v>
      </c>
      <c r="I207">
        <v>1.7</v>
      </c>
      <c r="J207">
        <v>1.8</v>
      </c>
    </row>
    <row r="208" spans="1:14" x14ac:dyDescent="0.25">
      <c r="A208" t="s">
        <v>234</v>
      </c>
      <c r="D208">
        <v>21.2</v>
      </c>
      <c r="E208">
        <v>20.5</v>
      </c>
      <c r="F208">
        <v>20.5</v>
      </c>
      <c r="G208">
        <v>20.5</v>
      </c>
      <c r="H208">
        <v>20.5</v>
      </c>
      <c r="I208">
        <v>20.5</v>
      </c>
      <c r="J208">
        <v>20.5</v>
      </c>
    </row>
    <row r="210" spans="1:10" x14ac:dyDescent="0.25">
      <c r="A210" t="s">
        <v>179</v>
      </c>
      <c r="D210">
        <f>D211/D212</f>
        <v>9.4292803970223327E-2</v>
      </c>
      <c r="E210">
        <f t="shared" ref="E210" si="174">E211/E212</f>
        <v>7.8239608801956004E-2</v>
      </c>
      <c r="F210">
        <f t="shared" ref="F210" si="175">F211/F212</f>
        <v>0.11083743842364531</v>
      </c>
      <c r="G210">
        <f t="shared" ref="G210" si="176">G211/G212</f>
        <v>0.15724815724815724</v>
      </c>
      <c r="H210">
        <f t="shared" ref="H210" si="177">H211/H212</f>
        <v>9.852216748768472E-2</v>
      </c>
      <c r="I210">
        <f t="shared" ref="I210" si="178">I211/I212</f>
        <v>0.13300492610837439</v>
      </c>
      <c r="J210">
        <f t="shared" ref="J210" si="179">J211/J212</f>
        <v>7.8817733990147784E-2</v>
      </c>
    </row>
    <row r="211" spans="1:10" x14ac:dyDescent="0.25">
      <c r="A211" t="s">
        <v>232</v>
      </c>
      <c r="D211">
        <v>3.8</v>
      </c>
      <c r="E211">
        <v>3.2</v>
      </c>
      <c r="F211">
        <v>4.5</v>
      </c>
      <c r="G211">
        <v>6.4</v>
      </c>
      <c r="H211">
        <v>4</v>
      </c>
      <c r="I211">
        <v>5.4</v>
      </c>
      <c r="J211">
        <v>3.2</v>
      </c>
    </row>
    <row r="212" spans="1:10" x14ac:dyDescent="0.25">
      <c r="A212" t="s">
        <v>234</v>
      </c>
      <c r="D212">
        <v>40.299999999999997</v>
      </c>
      <c r="E212">
        <v>40.9</v>
      </c>
      <c r="F212">
        <v>40.6</v>
      </c>
      <c r="G212">
        <v>40.700000000000003</v>
      </c>
      <c r="H212">
        <v>40.6</v>
      </c>
      <c r="I212">
        <v>40.6</v>
      </c>
      <c r="J212">
        <v>40.6</v>
      </c>
    </row>
    <row r="214" spans="1:10" x14ac:dyDescent="0.25">
      <c r="A214" t="s">
        <v>180</v>
      </c>
      <c r="D214">
        <f>D215/D216</f>
        <v>0.1411042944785276</v>
      </c>
      <c r="E214">
        <f t="shared" ref="E214" si="180">E215/E216</f>
        <v>0.11490683229813664</v>
      </c>
      <c r="F214">
        <f t="shared" ref="F214" si="181">F215/F216</f>
        <v>0.12195121951219513</v>
      </c>
      <c r="G214">
        <f t="shared" ref="G214" si="182">G215/G216</f>
        <v>0.108359133126935</v>
      </c>
      <c r="H214">
        <f t="shared" ref="H214" si="183">H215/H216</f>
        <v>9.815950920245399E-2</v>
      </c>
      <c r="I214">
        <f t="shared" ref="I214" si="184">I215/I216</f>
        <v>9.7859327217125383E-2</v>
      </c>
      <c r="J214">
        <f t="shared" ref="J214" si="185">J215/J216</f>
        <v>9.4512195121951234E-2</v>
      </c>
    </row>
    <row r="215" spans="1:10" x14ac:dyDescent="0.25">
      <c r="A215" t="s">
        <v>232</v>
      </c>
      <c r="D215">
        <v>4.5999999999999996</v>
      </c>
      <c r="E215">
        <v>3.7</v>
      </c>
      <c r="F215">
        <v>4</v>
      </c>
      <c r="G215">
        <v>3.5</v>
      </c>
      <c r="H215">
        <v>3.2</v>
      </c>
      <c r="I215">
        <v>3.2</v>
      </c>
      <c r="J215">
        <v>3.1</v>
      </c>
    </row>
    <row r="216" spans="1:10" x14ac:dyDescent="0.25">
      <c r="A216" t="s">
        <v>234</v>
      </c>
      <c r="D216">
        <v>32.6</v>
      </c>
      <c r="E216">
        <v>32.200000000000003</v>
      </c>
      <c r="F216">
        <v>32.799999999999997</v>
      </c>
      <c r="G216">
        <v>32.299999999999997</v>
      </c>
      <c r="H216">
        <v>32.6</v>
      </c>
      <c r="I216">
        <v>32.700000000000003</v>
      </c>
      <c r="J216">
        <v>32.799999999999997</v>
      </c>
    </row>
    <row r="218" spans="1:10" x14ac:dyDescent="0.25">
      <c r="A218" t="s">
        <v>188</v>
      </c>
      <c r="D218">
        <f>D219/D220</f>
        <v>4.014598540145986E-2</v>
      </c>
      <c r="E218">
        <f t="shared" ref="E218" si="186">E219/E220</f>
        <v>4.5454545454545456E-2</v>
      </c>
      <c r="F218">
        <f t="shared" ref="F218" si="187">F219/F220</f>
        <v>3.8327526132404185E-2</v>
      </c>
      <c r="G218">
        <f t="shared" ref="G218" si="188">G219/G220</f>
        <v>3.125E-2</v>
      </c>
      <c r="H218">
        <f t="shared" ref="H218" si="189">H219/H220</f>
        <v>3.4722222222222224E-2</v>
      </c>
      <c r="I218">
        <f t="shared" ref="I218" si="190">I219/I220</f>
        <v>3.8194444444444448E-2</v>
      </c>
      <c r="J218">
        <f t="shared" ref="J218" si="191">J219/J220</f>
        <v>3.125E-2</v>
      </c>
    </row>
    <row r="219" spans="1:10" x14ac:dyDescent="0.25">
      <c r="A219" t="s">
        <v>232</v>
      </c>
      <c r="D219">
        <v>1.1000000000000001</v>
      </c>
      <c r="E219">
        <v>1.3</v>
      </c>
      <c r="F219">
        <v>1.1000000000000001</v>
      </c>
      <c r="G219">
        <v>0.9</v>
      </c>
      <c r="H219">
        <v>1</v>
      </c>
      <c r="I219">
        <v>1.1000000000000001</v>
      </c>
      <c r="J219">
        <v>0.9</v>
      </c>
    </row>
    <row r="220" spans="1:10" x14ac:dyDescent="0.25">
      <c r="A220" t="s">
        <v>234</v>
      </c>
      <c r="D220">
        <v>27.4</v>
      </c>
      <c r="E220">
        <v>28.6</v>
      </c>
      <c r="F220">
        <v>28.7</v>
      </c>
      <c r="G220">
        <v>28.8</v>
      </c>
      <c r="H220">
        <v>28.8</v>
      </c>
      <c r="I220">
        <v>28.8</v>
      </c>
      <c r="J220">
        <v>28.8</v>
      </c>
    </row>
    <row r="222" spans="1:10" x14ac:dyDescent="0.25">
      <c r="A222" t="s">
        <v>192</v>
      </c>
      <c r="D222">
        <f>D223/D224</f>
        <v>0.15671641791044777</v>
      </c>
      <c r="E222">
        <f t="shared" ref="E222" si="192">E223/E224</f>
        <v>0.16867469879518071</v>
      </c>
      <c r="F222">
        <f t="shared" ref="F222" si="193">F223/F224</f>
        <v>0.15894039735099338</v>
      </c>
      <c r="G222">
        <f t="shared" ref="G222" si="194">G223/G224</f>
        <v>0.16666666666666666</v>
      </c>
      <c r="H222">
        <f t="shared" ref="H222" si="195">H223/H224</f>
        <v>0.21476510067114093</v>
      </c>
      <c r="I222">
        <f t="shared" ref="I222" si="196">I223/I224</f>
        <v>0.22818791946308722</v>
      </c>
      <c r="J222">
        <f t="shared" ref="J222" si="197">J223/J224</f>
        <v>0.22972972972972971</v>
      </c>
    </row>
    <row r="223" spans="1:10" x14ac:dyDescent="0.25">
      <c r="A223" t="s">
        <v>232</v>
      </c>
      <c r="D223">
        <v>2.1</v>
      </c>
      <c r="E223">
        <v>2.8</v>
      </c>
      <c r="F223">
        <v>2.4</v>
      </c>
      <c r="G223">
        <v>2.5</v>
      </c>
      <c r="H223">
        <v>3.2</v>
      </c>
      <c r="I223">
        <v>3.4</v>
      </c>
      <c r="J223">
        <v>3.4</v>
      </c>
    </row>
    <row r="224" spans="1:10" x14ac:dyDescent="0.25">
      <c r="A224" t="s">
        <v>234</v>
      </c>
      <c r="D224">
        <v>13.4</v>
      </c>
      <c r="E224">
        <v>16.600000000000001</v>
      </c>
      <c r="F224">
        <v>15.1</v>
      </c>
      <c r="G224">
        <v>15</v>
      </c>
      <c r="H224">
        <v>14.9</v>
      </c>
      <c r="I224">
        <v>14.9</v>
      </c>
      <c r="J224">
        <v>14.8</v>
      </c>
    </row>
    <row r="226" spans="1:10" x14ac:dyDescent="0.25">
      <c r="A226" t="s">
        <v>193</v>
      </c>
      <c r="D226">
        <f>D227/D228</f>
        <v>4.9668874172185434E-2</v>
      </c>
      <c r="E226">
        <f t="shared" ref="E226" si="198">E227/E228</f>
        <v>5.4794520547945209E-2</v>
      </c>
      <c r="F226">
        <f t="shared" ref="F226" si="199">F227/F228</f>
        <v>4.9019607843137254E-2</v>
      </c>
      <c r="G226">
        <f t="shared" ref="G226" si="200">G227/G228</f>
        <v>5.7877813504823149E-2</v>
      </c>
      <c r="H226">
        <f t="shared" ref="H226" si="201">H227/H228</f>
        <v>8.8607594936708847E-2</v>
      </c>
      <c r="I226">
        <f t="shared" ref="I226" si="202">I227/I228</f>
        <v>0.10443037974683543</v>
      </c>
      <c r="J226">
        <f t="shared" ref="J226" si="203">J227/J228</f>
        <v>0.12025316455696201</v>
      </c>
    </row>
    <row r="227" spans="1:10" x14ac:dyDescent="0.25">
      <c r="A227" t="s">
        <v>232</v>
      </c>
      <c r="D227">
        <v>1.5</v>
      </c>
      <c r="E227">
        <v>1.6</v>
      </c>
      <c r="F227">
        <v>1.5</v>
      </c>
      <c r="G227">
        <v>1.8</v>
      </c>
      <c r="H227">
        <v>2.8</v>
      </c>
      <c r="I227">
        <v>3.3</v>
      </c>
      <c r="J227">
        <v>3.8</v>
      </c>
    </row>
    <row r="228" spans="1:10" x14ac:dyDescent="0.25">
      <c r="A228" t="s">
        <v>234</v>
      </c>
      <c r="D228">
        <v>30.2</v>
      </c>
      <c r="E228">
        <v>29.2</v>
      </c>
      <c r="F228">
        <v>30.6</v>
      </c>
      <c r="G228">
        <v>31.1</v>
      </c>
      <c r="H228">
        <v>31.6</v>
      </c>
      <c r="I228">
        <v>31.6</v>
      </c>
      <c r="J228">
        <v>31.6</v>
      </c>
    </row>
    <row r="230" spans="1:10" x14ac:dyDescent="0.25">
      <c r="A230" t="s">
        <v>194</v>
      </c>
      <c r="D230">
        <f>D231/D232</f>
        <v>0.25</v>
      </c>
      <c r="E230">
        <f t="shared" ref="E230" si="204">E231/E232</f>
        <v>0.18309859154929575</v>
      </c>
      <c r="F230">
        <f t="shared" ref="F230" si="205">F231/F232</f>
        <v>0.42056074766355145</v>
      </c>
      <c r="G230">
        <f t="shared" ref="G230" si="206">G231/G232</f>
        <v>0.42924528301886794</v>
      </c>
      <c r="H230">
        <f t="shared" ref="H230" si="207">H231/H232</f>
        <v>0.42180094786729855</v>
      </c>
      <c r="I230">
        <f t="shared" ref="I230" si="208">I231/I232</f>
        <v>0.41904761904761906</v>
      </c>
      <c r="J230">
        <f t="shared" ref="J230" si="209">J231/J232</f>
        <v>0.35714285714285715</v>
      </c>
    </row>
    <row r="231" spans="1:10" x14ac:dyDescent="0.25">
      <c r="A231" t="s">
        <v>232</v>
      </c>
      <c r="D231">
        <v>5.4</v>
      </c>
      <c r="E231">
        <v>3.9</v>
      </c>
      <c r="F231">
        <v>9</v>
      </c>
      <c r="G231">
        <v>9.1</v>
      </c>
      <c r="H231">
        <v>8.9</v>
      </c>
      <c r="I231">
        <v>8.8000000000000007</v>
      </c>
      <c r="J231">
        <v>7.5</v>
      </c>
    </row>
    <row r="232" spans="1:10" x14ac:dyDescent="0.25">
      <c r="A232" t="s">
        <v>234</v>
      </c>
      <c r="D232">
        <v>21.6</v>
      </c>
      <c r="E232">
        <v>21.3</v>
      </c>
      <c r="F232">
        <v>21.4</v>
      </c>
      <c r="G232">
        <v>21.2</v>
      </c>
      <c r="H232">
        <v>21.1</v>
      </c>
      <c r="I232">
        <v>21</v>
      </c>
      <c r="J232">
        <v>21</v>
      </c>
    </row>
    <row r="234" spans="1:10" x14ac:dyDescent="0.25">
      <c r="A234" t="s">
        <v>199</v>
      </c>
      <c r="D234">
        <f>D235/D236</f>
        <v>0.25326370757180156</v>
      </c>
      <c r="E234">
        <f t="shared" ref="E234:J234" si="210">E235/E236</f>
        <v>0.92805755395683454</v>
      </c>
      <c r="F234">
        <f t="shared" si="210"/>
        <v>0.56790903348073274</v>
      </c>
      <c r="G234">
        <f t="shared" si="210"/>
        <v>0.30927835051546393</v>
      </c>
      <c r="H234">
        <f t="shared" si="210"/>
        <v>0.27600749765698218</v>
      </c>
      <c r="I234">
        <f t="shared" si="210"/>
        <v>0.23772858517805581</v>
      </c>
      <c r="J234">
        <f t="shared" si="210"/>
        <v>0.471537558685446</v>
      </c>
    </row>
    <row r="235" spans="1:10" x14ac:dyDescent="0.25">
      <c r="A235" t="s">
        <v>672</v>
      </c>
      <c r="D235">
        <v>291</v>
      </c>
      <c r="E235">
        <v>1290</v>
      </c>
      <c r="F235">
        <v>899</v>
      </c>
      <c r="G235">
        <v>510</v>
      </c>
      <c r="H235">
        <v>589</v>
      </c>
      <c r="I235">
        <v>741</v>
      </c>
      <c r="J235">
        <v>1607</v>
      </c>
    </row>
    <row r="236" spans="1:10" x14ac:dyDescent="0.25">
      <c r="A236" t="s">
        <v>673</v>
      </c>
      <c r="D236">
        <v>1149</v>
      </c>
      <c r="E236">
        <v>1390</v>
      </c>
      <c r="F236">
        <v>1583</v>
      </c>
      <c r="G236">
        <v>1649</v>
      </c>
      <c r="H236">
        <v>2134</v>
      </c>
      <c r="I236">
        <v>3117</v>
      </c>
      <c r="J236">
        <v>3408</v>
      </c>
    </row>
    <row r="238" spans="1:10" x14ac:dyDescent="0.25">
      <c r="A238" t="s">
        <v>209</v>
      </c>
      <c r="C238">
        <f>C239/C240</f>
        <v>1.9230769230769232E-2</v>
      </c>
      <c r="D238">
        <f>D239/D240</f>
        <v>0.10646387832699619</v>
      </c>
      <c r="E238">
        <f t="shared" ref="E238:J238" si="211">E239/E240</f>
        <v>8.5501858736059477E-2</v>
      </c>
      <c r="F238">
        <f t="shared" si="211"/>
        <v>0.15894039735099338</v>
      </c>
      <c r="G238">
        <f t="shared" si="211"/>
        <v>0.12779552715654952</v>
      </c>
      <c r="H238">
        <f t="shared" si="211"/>
        <v>9.7484276729559755E-2</v>
      </c>
      <c r="I238">
        <f t="shared" si="211"/>
        <v>9.6463022508038579E-2</v>
      </c>
      <c r="J238">
        <f t="shared" si="211"/>
        <v>0.13915857605177995</v>
      </c>
    </row>
    <row r="239" spans="1:10" x14ac:dyDescent="0.25">
      <c r="A239" t="s">
        <v>232</v>
      </c>
      <c r="C239">
        <v>0.6</v>
      </c>
      <c r="D239">
        <v>2.8</v>
      </c>
      <c r="E239">
        <v>2.2999999999999998</v>
      </c>
      <c r="F239">
        <v>4.8</v>
      </c>
      <c r="G239">
        <v>4</v>
      </c>
      <c r="H239">
        <v>3.1</v>
      </c>
      <c r="I239">
        <v>3</v>
      </c>
      <c r="J239">
        <v>4.3</v>
      </c>
    </row>
    <row r="240" spans="1:10" x14ac:dyDescent="0.25">
      <c r="A240" t="s">
        <v>234</v>
      </c>
      <c r="C240">
        <v>31.2</v>
      </c>
      <c r="D240">
        <v>26.3</v>
      </c>
      <c r="E240">
        <v>26.9</v>
      </c>
      <c r="F240">
        <v>30.2</v>
      </c>
      <c r="G240">
        <v>31.3</v>
      </c>
      <c r="H240">
        <v>31.8</v>
      </c>
      <c r="I240">
        <v>31.1</v>
      </c>
      <c r="J240">
        <v>30.9</v>
      </c>
    </row>
    <row r="242" spans="1:10" x14ac:dyDescent="0.25">
      <c r="A242" t="s">
        <v>211</v>
      </c>
      <c r="D242">
        <f>D243/E244</f>
        <v>0.11855670103092783</v>
      </c>
      <c r="E242">
        <f t="shared" ref="E242" si="212">E243/F244</f>
        <v>0.1020408163265306</v>
      </c>
      <c r="F242">
        <f t="shared" ref="F242" si="213">F243/G244</f>
        <v>0.1076923076923077</v>
      </c>
      <c r="G242">
        <f t="shared" ref="G242" si="214">G243/H244</f>
        <v>9.2307692307692313E-2</v>
      </c>
      <c r="H242">
        <f t="shared" ref="H242" si="215">H243/I244</f>
        <v>9.2307692307692313E-2</v>
      </c>
      <c r="I242">
        <f t="shared" ref="I242" si="216">I243/J244</f>
        <v>8.2051282051282051E-2</v>
      </c>
      <c r="J242">
        <f>J243/J244</f>
        <v>7.6923076923076927E-2</v>
      </c>
    </row>
    <row r="243" spans="1:10" x14ac:dyDescent="0.25">
      <c r="A243" t="s">
        <v>232</v>
      </c>
      <c r="D243">
        <v>2.2999999999999998</v>
      </c>
      <c r="E243">
        <v>2</v>
      </c>
      <c r="F243">
        <v>2.1</v>
      </c>
      <c r="G243">
        <v>1.8</v>
      </c>
      <c r="H243">
        <v>1.8</v>
      </c>
      <c r="I243">
        <v>1.6</v>
      </c>
      <c r="J243">
        <v>1.5</v>
      </c>
    </row>
    <row r="244" spans="1:10" x14ac:dyDescent="0.25">
      <c r="A244" t="s">
        <v>234</v>
      </c>
      <c r="D244">
        <v>18.600000000000001</v>
      </c>
      <c r="E244">
        <v>19.399999999999999</v>
      </c>
      <c r="F244">
        <v>19.600000000000001</v>
      </c>
      <c r="G244">
        <v>19.5</v>
      </c>
      <c r="H244">
        <v>19.5</v>
      </c>
      <c r="I244">
        <v>19.5</v>
      </c>
      <c r="J244">
        <v>19.5</v>
      </c>
    </row>
    <row r="246" spans="1:10" x14ac:dyDescent="0.25">
      <c r="A246" t="s">
        <v>217</v>
      </c>
      <c r="D246">
        <f>D247/D248</f>
        <v>0.12266112266112267</v>
      </c>
      <c r="E246">
        <f t="shared" ref="E246:J246" si="217">E247/E248</f>
        <v>6.5934065934065936E-2</v>
      </c>
      <c r="F246">
        <f t="shared" si="217"/>
        <v>7.9081632653061215E-2</v>
      </c>
      <c r="G246">
        <f t="shared" si="217"/>
        <v>0.10051546391752578</v>
      </c>
      <c r="H246">
        <f t="shared" si="217"/>
        <v>6.7010309278350527E-2</v>
      </c>
      <c r="I246">
        <f t="shared" si="217"/>
        <v>9.2783505154639179E-2</v>
      </c>
      <c r="J246">
        <f t="shared" si="217"/>
        <v>9.2783505154639179E-2</v>
      </c>
    </row>
    <row r="247" spans="1:10" x14ac:dyDescent="0.25">
      <c r="A247" t="s">
        <v>232</v>
      </c>
      <c r="D247">
        <v>5.9</v>
      </c>
      <c r="E247">
        <v>2.4</v>
      </c>
      <c r="F247">
        <v>3.1</v>
      </c>
      <c r="G247">
        <v>3.9</v>
      </c>
      <c r="H247">
        <v>2.6</v>
      </c>
      <c r="I247">
        <v>3.6</v>
      </c>
      <c r="J247">
        <v>3.6</v>
      </c>
    </row>
    <row r="248" spans="1:10" x14ac:dyDescent="0.25">
      <c r="A248" t="s">
        <v>234</v>
      </c>
      <c r="D248">
        <v>48.1</v>
      </c>
      <c r="E248">
        <v>36.4</v>
      </c>
      <c r="F248">
        <v>39.200000000000003</v>
      </c>
      <c r="G248">
        <v>38.799999999999997</v>
      </c>
      <c r="H248">
        <v>38.799999999999997</v>
      </c>
      <c r="I248">
        <v>38.799999999999997</v>
      </c>
      <c r="J248">
        <v>38.799999999999997</v>
      </c>
    </row>
    <row r="250" spans="1:10" x14ac:dyDescent="0.25">
      <c r="A250" t="s">
        <v>218</v>
      </c>
      <c r="D250">
        <f>D251/E252</f>
        <v>8.3333333333333329E-2</v>
      </c>
      <c r="E250">
        <f t="shared" ref="E250" si="218">E251/F252</f>
        <v>8.3916083916083906E-2</v>
      </c>
      <c r="F250">
        <f t="shared" ref="F250" si="219">F251/G252</f>
        <v>7.5342465753424667E-2</v>
      </c>
      <c r="G250">
        <f t="shared" ref="G250" si="220">G251/H252</f>
        <v>8.0808080808080801E-2</v>
      </c>
      <c r="H250">
        <f t="shared" ref="H250" si="221">H251/I252</f>
        <v>7.0000000000000007E-2</v>
      </c>
      <c r="I250">
        <f t="shared" ref="I250" si="222">I251/J252</f>
        <v>6.9767441860465115E-2</v>
      </c>
      <c r="J250">
        <f>J251/J252</f>
        <v>7.6411960132890352E-2</v>
      </c>
    </row>
    <row r="251" spans="1:10" x14ac:dyDescent="0.25">
      <c r="A251" t="s">
        <v>232</v>
      </c>
      <c r="D251">
        <v>2.4</v>
      </c>
      <c r="E251">
        <v>2.4</v>
      </c>
      <c r="F251">
        <v>2.2000000000000002</v>
      </c>
      <c r="G251">
        <v>2.4</v>
      </c>
      <c r="H251">
        <v>2.1</v>
      </c>
      <c r="I251">
        <v>2.1</v>
      </c>
      <c r="J251">
        <v>2.2999999999999998</v>
      </c>
    </row>
    <row r="252" spans="1:10" x14ac:dyDescent="0.25">
      <c r="A252" t="s">
        <v>234</v>
      </c>
      <c r="D252">
        <v>28.2</v>
      </c>
      <c r="E252">
        <v>28.8</v>
      </c>
      <c r="F252">
        <v>28.6</v>
      </c>
      <c r="G252">
        <v>29.2</v>
      </c>
      <c r="H252">
        <v>29.7</v>
      </c>
      <c r="I252">
        <v>30</v>
      </c>
      <c r="J252">
        <v>30.1</v>
      </c>
    </row>
    <row r="254" spans="1:10" x14ac:dyDescent="0.25">
      <c r="A254" t="s">
        <v>224</v>
      </c>
      <c r="D254">
        <f>D255/E256</f>
        <v>3.2608695652173912E-2</v>
      </c>
      <c r="E254">
        <f t="shared" ref="E254" si="223">E255/F256</f>
        <v>5.0847457627118647E-2</v>
      </c>
      <c r="F254">
        <f t="shared" ref="F254" si="224">F255/G256</f>
        <v>3.9548022598870053E-2</v>
      </c>
      <c r="G254">
        <f t="shared" ref="G254" si="225">G255/H256</f>
        <v>3.3898305084745763E-2</v>
      </c>
      <c r="H254">
        <f t="shared" ref="H254" si="226">H255/I256</f>
        <v>3.3898305084745763E-2</v>
      </c>
      <c r="I254">
        <f t="shared" ref="I254" si="227">I255/J256</f>
        <v>3.3898305084745763E-2</v>
      </c>
      <c r="J254">
        <f>J255/J256</f>
        <v>2.8248587570621469E-2</v>
      </c>
    </row>
    <row r="255" spans="1:10" x14ac:dyDescent="0.25">
      <c r="A255" t="s">
        <v>232</v>
      </c>
      <c r="D255">
        <v>0.6</v>
      </c>
      <c r="E255">
        <v>0.9</v>
      </c>
      <c r="F255">
        <v>0.7</v>
      </c>
      <c r="G255">
        <v>0.6</v>
      </c>
      <c r="H255">
        <v>0.6</v>
      </c>
      <c r="I255">
        <v>0.6</v>
      </c>
      <c r="J255">
        <v>0.5</v>
      </c>
    </row>
    <row r="256" spans="1:10" x14ac:dyDescent="0.25">
      <c r="A256" t="s">
        <v>234</v>
      </c>
      <c r="D256">
        <v>17.600000000000001</v>
      </c>
      <c r="E256">
        <v>18.399999999999999</v>
      </c>
      <c r="F256">
        <v>17.7</v>
      </c>
      <c r="G256">
        <v>17.7</v>
      </c>
      <c r="H256">
        <v>17.7</v>
      </c>
      <c r="I256">
        <v>17.7</v>
      </c>
      <c r="J256">
        <v>17.7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34D36-39A6-4FC1-94EB-0D476150C94B}">
  <sheetPr codeName="Sheet6"/>
  <dimension ref="A1:U259"/>
  <sheetViews>
    <sheetView topLeftCell="A4" workbookViewId="0">
      <selection activeCell="U67" sqref="U67"/>
    </sheetView>
  </sheetViews>
  <sheetFormatPr defaultRowHeight="15" x14ac:dyDescent="0.25"/>
  <cols>
    <col min="2" max="20" width="9.140625" customWidth="1"/>
  </cols>
  <sheetData>
    <row r="1" spans="1:21" x14ac:dyDescent="0.25">
      <c r="A1" t="s">
        <v>603</v>
      </c>
      <c r="B1">
        <v>2007</v>
      </c>
      <c r="C1">
        <v>2008</v>
      </c>
      <c r="D1">
        <f>C1+1</f>
        <v>2009</v>
      </c>
      <c r="E1">
        <f t="shared" ref="E1:K1" si="0">D1+1</f>
        <v>2010</v>
      </c>
      <c r="F1">
        <f t="shared" si="0"/>
        <v>2011</v>
      </c>
      <c r="G1">
        <f t="shared" si="0"/>
        <v>2012</v>
      </c>
      <c r="H1">
        <f t="shared" si="0"/>
        <v>2013</v>
      </c>
      <c r="I1">
        <f t="shared" si="0"/>
        <v>2014</v>
      </c>
      <c r="J1">
        <f t="shared" si="0"/>
        <v>2015</v>
      </c>
      <c r="K1">
        <f t="shared" si="0"/>
        <v>2016</v>
      </c>
      <c r="L1">
        <v>2017</v>
      </c>
      <c r="M1">
        <v>2018</v>
      </c>
      <c r="N1">
        <v>2019</v>
      </c>
      <c r="O1">
        <v>2020</v>
      </c>
      <c r="P1">
        <v>2021</v>
      </c>
      <c r="Q1">
        <v>2022</v>
      </c>
      <c r="R1">
        <v>2023</v>
      </c>
      <c r="S1">
        <v>2024</v>
      </c>
      <c r="T1">
        <v>2025</v>
      </c>
      <c r="U1">
        <v>2026</v>
      </c>
    </row>
    <row r="2" spans="1:21" x14ac:dyDescent="0.25">
      <c r="A2" t="s">
        <v>0</v>
      </c>
      <c r="B2" t="s">
        <v>251</v>
      </c>
      <c r="C2" t="s">
        <v>251</v>
      </c>
      <c r="D2" t="s">
        <v>251</v>
      </c>
      <c r="E2" t="s">
        <v>251</v>
      </c>
      <c r="F2" t="s">
        <v>251</v>
      </c>
      <c r="G2" t="s">
        <v>251</v>
      </c>
      <c r="H2" t="s">
        <v>251</v>
      </c>
      <c r="I2" t="s">
        <v>251</v>
      </c>
      <c r="J2" t="s">
        <v>251</v>
      </c>
      <c r="K2" t="s">
        <v>251</v>
      </c>
      <c r="L2" t="s">
        <v>251</v>
      </c>
      <c r="M2" t="s">
        <v>251</v>
      </c>
      <c r="N2" t="s">
        <v>251</v>
      </c>
      <c r="O2" t="s">
        <v>251</v>
      </c>
      <c r="P2" t="s">
        <v>251</v>
      </c>
      <c r="Q2" t="s">
        <v>251</v>
      </c>
      <c r="R2" t="s">
        <v>251</v>
      </c>
      <c r="S2" t="s">
        <v>251</v>
      </c>
      <c r="T2" t="s">
        <v>251</v>
      </c>
      <c r="U2" t="s">
        <v>251</v>
      </c>
    </row>
    <row r="3" spans="1:21" x14ac:dyDescent="0.25">
      <c r="A3" t="s">
        <v>21</v>
      </c>
      <c r="B3" t="s">
        <v>247</v>
      </c>
      <c r="C3" t="s">
        <v>247</v>
      </c>
      <c r="D3" t="s">
        <v>247</v>
      </c>
      <c r="E3" t="s">
        <v>247</v>
      </c>
      <c r="F3" t="s">
        <v>247</v>
      </c>
      <c r="G3" t="s">
        <v>247</v>
      </c>
      <c r="H3" t="s">
        <v>247</v>
      </c>
      <c r="I3" t="s">
        <v>247</v>
      </c>
      <c r="J3" t="s">
        <v>247</v>
      </c>
      <c r="K3" t="s">
        <v>247</v>
      </c>
      <c r="L3" t="s">
        <v>247</v>
      </c>
      <c r="M3" t="s">
        <v>247</v>
      </c>
      <c r="N3" t="s">
        <v>247</v>
      </c>
      <c r="O3" t="s">
        <v>247</v>
      </c>
      <c r="P3" t="s">
        <v>247</v>
      </c>
      <c r="Q3" t="s">
        <v>247</v>
      </c>
      <c r="R3" t="s">
        <v>247</v>
      </c>
      <c r="S3" t="s">
        <v>247</v>
      </c>
      <c r="T3" t="s">
        <v>271</v>
      </c>
      <c r="U3" t="s">
        <v>271</v>
      </c>
    </row>
    <row r="4" spans="1:21" x14ac:dyDescent="0.25">
      <c r="A4" t="s">
        <v>28</v>
      </c>
      <c r="B4" t="s">
        <v>271</v>
      </c>
      <c r="C4" t="s">
        <v>271</v>
      </c>
      <c r="D4" t="s">
        <v>271</v>
      </c>
      <c r="E4" t="s">
        <v>271</v>
      </c>
      <c r="F4" t="s">
        <v>247</v>
      </c>
      <c r="G4" t="s">
        <v>247</v>
      </c>
      <c r="H4" t="s">
        <v>247</v>
      </c>
      <c r="I4" t="s">
        <v>247</v>
      </c>
      <c r="J4" t="s">
        <v>247</v>
      </c>
      <c r="K4" t="s">
        <v>247</v>
      </c>
      <c r="L4" t="s">
        <v>271</v>
      </c>
      <c r="M4" t="s">
        <v>271</v>
      </c>
      <c r="N4" t="s">
        <v>271</v>
      </c>
      <c r="O4" t="s">
        <v>271</v>
      </c>
      <c r="P4" t="s">
        <v>271</v>
      </c>
      <c r="Q4" t="s">
        <v>271</v>
      </c>
      <c r="R4" t="s">
        <v>271</v>
      </c>
      <c r="S4" t="s">
        <v>271</v>
      </c>
      <c r="T4" t="s">
        <v>271</v>
      </c>
      <c r="U4" t="s">
        <v>271</v>
      </c>
    </row>
    <row r="5" spans="1:21" x14ac:dyDescent="0.25">
      <c r="A5" t="s">
        <v>30</v>
      </c>
      <c r="B5" t="s">
        <v>271</v>
      </c>
      <c r="C5" t="s">
        <v>271</v>
      </c>
      <c r="D5" t="s">
        <v>271</v>
      </c>
      <c r="E5" t="s">
        <v>271</v>
      </c>
      <c r="F5" t="s">
        <v>271</v>
      </c>
      <c r="G5" t="s">
        <v>271</v>
      </c>
      <c r="H5" t="s">
        <v>271</v>
      </c>
      <c r="I5" t="s">
        <v>271</v>
      </c>
      <c r="J5" t="s">
        <v>271</v>
      </c>
      <c r="K5" t="s">
        <v>271</v>
      </c>
      <c r="L5" t="s">
        <v>271</v>
      </c>
      <c r="M5" t="s">
        <v>271</v>
      </c>
      <c r="N5" t="s">
        <v>271</v>
      </c>
      <c r="O5" t="s">
        <v>271</v>
      </c>
      <c r="P5" t="s">
        <v>271</v>
      </c>
      <c r="Q5" t="s">
        <v>271</v>
      </c>
      <c r="R5" t="s">
        <v>271</v>
      </c>
      <c r="S5" t="s">
        <v>271</v>
      </c>
      <c r="T5" t="s">
        <v>271</v>
      </c>
      <c r="U5" t="s">
        <v>271</v>
      </c>
    </row>
    <row r="6" spans="1:21" x14ac:dyDescent="0.25">
      <c r="A6" t="s">
        <v>39</v>
      </c>
      <c r="B6" t="s">
        <v>271</v>
      </c>
      <c r="C6" t="s">
        <v>251</v>
      </c>
      <c r="D6" t="s">
        <v>251</v>
      </c>
      <c r="E6" t="s">
        <v>251</v>
      </c>
      <c r="F6" t="s">
        <v>251</v>
      </c>
      <c r="G6" t="s">
        <v>271</v>
      </c>
      <c r="H6" t="s">
        <v>271</v>
      </c>
      <c r="I6" t="s">
        <v>271</v>
      </c>
      <c r="J6" t="s">
        <v>271</v>
      </c>
      <c r="K6" t="s">
        <v>271</v>
      </c>
      <c r="L6" t="s">
        <v>271</v>
      </c>
      <c r="M6" t="s">
        <v>271</v>
      </c>
      <c r="N6" t="s">
        <v>271</v>
      </c>
      <c r="O6" t="s">
        <v>271</v>
      </c>
      <c r="P6" t="s">
        <v>271</v>
      </c>
      <c r="Q6" t="s">
        <v>271</v>
      </c>
      <c r="R6" t="s">
        <v>271</v>
      </c>
      <c r="S6" t="s">
        <v>271</v>
      </c>
      <c r="T6" t="s">
        <v>271</v>
      </c>
      <c r="U6" t="s">
        <v>271</v>
      </c>
    </row>
    <row r="7" spans="1:21" x14ac:dyDescent="0.25">
      <c r="A7" t="s">
        <v>40</v>
      </c>
      <c r="B7" t="s">
        <v>251</v>
      </c>
      <c r="C7" t="s">
        <v>273</v>
      </c>
      <c r="D7" t="s">
        <v>251</v>
      </c>
      <c r="E7" t="s">
        <v>251</v>
      </c>
      <c r="F7" t="s">
        <v>251</v>
      </c>
      <c r="G7" t="s">
        <v>251</v>
      </c>
      <c r="H7" t="s">
        <v>251</v>
      </c>
      <c r="I7" t="s">
        <v>251</v>
      </c>
      <c r="J7" t="s">
        <v>251</v>
      </c>
      <c r="K7" t="s">
        <v>251</v>
      </c>
      <c r="L7" t="s">
        <v>251</v>
      </c>
      <c r="M7" t="s">
        <v>251</v>
      </c>
      <c r="N7" t="s">
        <v>251</v>
      </c>
      <c r="O7" t="s">
        <v>251</v>
      </c>
      <c r="P7" t="s">
        <v>251</v>
      </c>
      <c r="Q7" t="s">
        <v>251</v>
      </c>
      <c r="R7" t="s">
        <v>251</v>
      </c>
      <c r="S7" t="s">
        <v>251</v>
      </c>
      <c r="T7" t="s">
        <v>251</v>
      </c>
      <c r="U7" t="s">
        <v>251</v>
      </c>
    </row>
    <row r="8" spans="1:21" x14ac:dyDescent="0.25">
      <c r="A8" t="s">
        <v>43</v>
      </c>
      <c r="B8" t="s">
        <v>271</v>
      </c>
      <c r="C8" t="s">
        <v>271</v>
      </c>
      <c r="D8" t="s">
        <v>271</v>
      </c>
      <c r="E8" t="s">
        <v>271</v>
      </c>
      <c r="F8" t="s">
        <v>271</v>
      </c>
      <c r="G8" t="s">
        <v>247</v>
      </c>
      <c r="H8" t="s">
        <v>247</v>
      </c>
      <c r="I8" t="s">
        <v>247</v>
      </c>
      <c r="J8" t="s">
        <v>247</v>
      </c>
      <c r="K8" t="s">
        <v>247</v>
      </c>
      <c r="L8" t="s">
        <v>247</v>
      </c>
      <c r="M8" t="s">
        <v>247</v>
      </c>
      <c r="N8" t="s">
        <v>247</v>
      </c>
      <c r="O8" t="s">
        <v>247</v>
      </c>
      <c r="P8" t="s">
        <v>247</v>
      </c>
      <c r="Q8" t="s">
        <v>247</v>
      </c>
      <c r="R8" t="s">
        <v>247</v>
      </c>
      <c r="S8" t="s">
        <v>247</v>
      </c>
      <c r="T8" t="s">
        <v>247</v>
      </c>
      <c r="U8" t="s">
        <v>247</v>
      </c>
    </row>
    <row r="9" spans="1:21" x14ac:dyDescent="0.25">
      <c r="A9" t="s">
        <v>45</v>
      </c>
      <c r="B9" t="s">
        <v>247</v>
      </c>
      <c r="C9" t="s">
        <v>247</v>
      </c>
      <c r="D9" t="s">
        <v>247</v>
      </c>
      <c r="E9" t="s">
        <v>247</v>
      </c>
      <c r="F9" t="s">
        <v>247</v>
      </c>
      <c r="G9" t="s">
        <v>247</v>
      </c>
      <c r="H9" t="s">
        <v>247</v>
      </c>
      <c r="I9" t="s">
        <v>271</v>
      </c>
      <c r="J9" t="s">
        <v>251</v>
      </c>
      <c r="K9" t="s">
        <v>251</v>
      </c>
      <c r="L9" t="s">
        <v>251</v>
      </c>
      <c r="M9" t="s">
        <v>251</v>
      </c>
      <c r="N9" t="s">
        <v>251</v>
      </c>
      <c r="O9" t="s">
        <v>251</v>
      </c>
      <c r="P9" t="s">
        <v>251</v>
      </c>
      <c r="Q9" t="s">
        <v>251</v>
      </c>
      <c r="R9" t="s">
        <v>251</v>
      </c>
      <c r="S9" t="s">
        <v>251</v>
      </c>
      <c r="T9" t="s">
        <v>251</v>
      </c>
      <c r="U9" t="s">
        <v>251</v>
      </c>
    </row>
    <row r="10" spans="1:21" x14ac:dyDescent="0.25">
      <c r="A10" t="s">
        <v>41</v>
      </c>
      <c r="B10" t="s">
        <v>247</v>
      </c>
      <c r="C10" t="s">
        <v>247</v>
      </c>
      <c r="D10" t="s">
        <v>247</v>
      </c>
      <c r="E10" t="s">
        <v>247</v>
      </c>
      <c r="F10" t="s">
        <v>247</v>
      </c>
      <c r="G10" t="s">
        <v>247</v>
      </c>
      <c r="H10" t="s">
        <v>247</v>
      </c>
      <c r="I10" t="s">
        <v>271</v>
      </c>
      <c r="J10" t="s">
        <v>271</v>
      </c>
      <c r="K10" t="s">
        <v>251</v>
      </c>
      <c r="L10" t="s">
        <v>251</v>
      </c>
      <c r="M10" t="s">
        <v>251</v>
      </c>
      <c r="N10" t="s">
        <v>251</v>
      </c>
      <c r="O10" t="s">
        <v>251</v>
      </c>
      <c r="P10" t="s">
        <v>251</v>
      </c>
      <c r="Q10" t="s">
        <v>271</v>
      </c>
      <c r="R10" t="s">
        <v>271</v>
      </c>
      <c r="S10" t="s">
        <v>271</v>
      </c>
      <c r="T10" t="s">
        <v>271</v>
      </c>
      <c r="U10" t="s">
        <v>271</v>
      </c>
    </row>
    <row r="11" spans="1:21" x14ac:dyDescent="0.25">
      <c r="A11" t="s">
        <v>272</v>
      </c>
      <c r="B11" t="s">
        <v>251</v>
      </c>
      <c r="C11" t="s">
        <v>251</v>
      </c>
      <c r="D11" t="s">
        <v>271</v>
      </c>
      <c r="E11" t="s">
        <v>271</v>
      </c>
      <c r="F11" t="s">
        <v>271</v>
      </c>
      <c r="G11" t="s">
        <v>271</v>
      </c>
      <c r="H11" t="s">
        <v>271</v>
      </c>
      <c r="I11" t="s">
        <v>251</v>
      </c>
      <c r="J11" t="s">
        <v>251</v>
      </c>
      <c r="K11" t="s">
        <v>251</v>
      </c>
      <c r="L11" t="s">
        <v>251</v>
      </c>
      <c r="M11" t="s">
        <v>251</v>
      </c>
      <c r="N11" t="s">
        <v>251</v>
      </c>
      <c r="O11" t="s">
        <v>251</v>
      </c>
      <c r="P11" t="s">
        <v>251</v>
      </c>
      <c r="Q11" t="s">
        <v>251</v>
      </c>
      <c r="R11" t="s">
        <v>251</v>
      </c>
      <c r="S11" t="s">
        <v>251</v>
      </c>
      <c r="T11" t="s">
        <v>251</v>
      </c>
      <c r="U11" t="s">
        <v>251</v>
      </c>
    </row>
    <row r="12" spans="1:21" x14ac:dyDescent="0.25">
      <c r="A12" t="s">
        <v>48</v>
      </c>
      <c r="B12" t="s">
        <v>251</v>
      </c>
      <c r="C12" t="s">
        <v>251</v>
      </c>
      <c r="D12" t="s">
        <v>271</v>
      </c>
      <c r="E12" t="s">
        <v>271</v>
      </c>
      <c r="F12" t="s">
        <v>271</v>
      </c>
      <c r="G12" t="s">
        <v>271</v>
      </c>
      <c r="H12" t="s">
        <v>251</v>
      </c>
      <c r="I12" t="s">
        <v>251</v>
      </c>
      <c r="J12" t="s">
        <v>251</v>
      </c>
      <c r="K12" t="s">
        <v>251</v>
      </c>
      <c r="L12" t="s">
        <v>273</v>
      </c>
      <c r="M12" t="s">
        <v>251</v>
      </c>
      <c r="N12" t="s">
        <v>251</v>
      </c>
      <c r="O12" t="s">
        <v>251</v>
      </c>
      <c r="P12" t="s">
        <v>273</v>
      </c>
      <c r="Q12" t="s">
        <v>273</v>
      </c>
      <c r="R12" t="s">
        <v>251</v>
      </c>
      <c r="S12" t="s">
        <v>251</v>
      </c>
      <c r="T12" t="s">
        <v>251</v>
      </c>
      <c r="U12" t="s">
        <v>251</v>
      </c>
    </row>
    <row r="13" spans="1:21" x14ac:dyDescent="0.25">
      <c r="A13" t="s">
        <v>54</v>
      </c>
      <c r="B13" t="s">
        <v>273</v>
      </c>
      <c r="C13" t="s">
        <v>273</v>
      </c>
      <c r="D13" t="s">
        <v>273</v>
      </c>
      <c r="E13" t="s">
        <v>273</v>
      </c>
      <c r="F13" t="s">
        <v>273</v>
      </c>
      <c r="G13" t="s">
        <v>273</v>
      </c>
      <c r="H13" t="s">
        <v>251</v>
      </c>
      <c r="I13" t="s">
        <v>251</v>
      </c>
      <c r="J13" t="s">
        <v>271</v>
      </c>
      <c r="K13" t="s">
        <v>271</v>
      </c>
      <c r="L13" t="s">
        <v>271</v>
      </c>
      <c r="M13" t="s">
        <v>271</v>
      </c>
      <c r="N13" t="s">
        <v>271</v>
      </c>
      <c r="O13" t="s">
        <v>271</v>
      </c>
      <c r="P13" t="s">
        <v>251</v>
      </c>
      <c r="Q13" t="s">
        <v>251</v>
      </c>
      <c r="R13" t="s">
        <v>251</v>
      </c>
      <c r="S13" t="s">
        <v>251</v>
      </c>
      <c r="T13" t="s">
        <v>251</v>
      </c>
      <c r="U13" t="s">
        <v>251</v>
      </c>
    </row>
    <row r="14" spans="1:21" x14ac:dyDescent="0.25">
      <c r="A14" t="s">
        <v>274</v>
      </c>
      <c r="B14" t="s">
        <v>273</v>
      </c>
      <c r="C14" t="s">
        <v>273</v>
      </c>
      <c r="D14" t="s">
        <v>273</v>
      </c>
      <c r="E14" t="s">
        <v>251</v>
      </c>
      <c r="F14" t="s">
        <v>251</v>
      </c>
      <c r="G14" t="s">
        <v>251</v>
      </c>
      <c r="H14" t="s">
        <v>251</v>
      </c>
      <c r="I14" t="s">
        <v>271</v>
      </c>
      <c r="J14" t="s">
        <v>271</v>
      </c>
      <c r="K14" t="s">
        <v>271</v>
      </c>
      <c r="L14" t="s">
        <v>271</v>
      </c>
      <c r="M14" t="s">
        <v>271</v>
      </c>
      <c r="N14" t="s">
        <v>271</v>
      </c>
      <c r="O14" t="s">
        <v>271</v>
      </c>
      <c r="P14" t="s">
        <v>271</v>
      </c>
      <c r="Q14" t="s">
        <v>271</v>
      </c>
      <c r="R14" t="s">
        <v>271</v>
      </c>
      <c r="S14" t="s">
        <v>271</v>
      </c>
      <c r="T14" t="s">
        <v>271</v>
      </c>
      <c r="U14" t="s">
        <v>271</v>
      </c>
    </row>
    <row r="15" spans="1:21" x14ac:dyDescent="0.25">
      <c r="A15" t="s">
        <v>604</v>
      </c>
      <c r="B15" t="s">
        <v>251</v>
      </c>
      <c r="C15" t="s">
        <v>251</v>
      </c>
      <c r="D15" t="s">
        <v>251</v>
      </c>
      <c r="E15" t="s">
        <v>271</v>
      </c>
      <c r="F15" t="s">
        <v>271</v>
      </c>
      <c r="G15" t="s">
        <v>271</v>
      </c>
      <c r="H15" t="s">
        <v>247</v>
      </c>
      <c r="I15" t="s">
        <v>247</v>
      </c>
      <c r="J15" t="s">
        <v>271</v>
      </c>
      <c r="K15" t="s">
        <v>271</v>
      </c>
      <c r="L15" t="s">
        <v>271</v>
      </c>
      <c r="M15" t="s">
        <v>273</v>
      </c>
      <c r="N15" t="s">
        <v>273</v>
      </c>
      <c r="O15" t="s">
        <v>273</v>
      </c>
      <c r="P15" t="s">
        <v>273</v>
      </c>
      <c r="Q15" t="s">
        <v>273</v>
      </c>
      <c r="R15" t="s">
        <v>273</v>
      </c>
      <c r="S15" t="s">
        <v>273</v>
      </c>
      <c r="T15" t="s">
        <v>273</v>
      </c>
      <c r="U15" t="s">
        <v>273</v>
      </c>
    </row>
    <row r="16" spans="1:21" x14ac:dyDescent="0.25">
      <c r="A16" t="s">
        <v>61</v>
      </c>
      <c r="B16" t="s">
        <v>273</v>
      </c>
      <c r="C16" t="s">
        <v>273</v>
      </c>
      <c r="D16" t="s">
        <v>251</v>
      </c>
      <c r="E16" t="s">
        <v>251</v>
      </c>
      <c r="F16" t="s">
        <v>273</v>
      </c>
      <c r="G16" t="s">
        <v>271</v>
      </c>
      <c r="H16" t="s">
        <v>271</v>
      </c>
      <c r="I16" t="s">
        <v>271</v>
      </c>
      <c r="J16" t="s">
        <v>271</v>
      </c>
      <c r="K16" t="s">
        <v>271</v>
      </c>
      <c r="L16" t="s">
        <v>271</v>
      </c>
      <c r="M16" t="s">
        <v>271</v>
      </c>
      <c r="N16" t="s">
        <v>271</v>
      </c>
      <c r="O16" t="s">
        <v>271</v>
      </c>
      <c r="P16" t="s">
        <v>271</v>
      </c>
      <c r="Q16" t="s">
        <v>271</v>
      </c>
      <c r="R16" t="s">
        <v>271</v>
      </c>
      <c r="S16" t="s">
        <v>271</v>
      </c>
      <c r="T16" t="s">
        <v>271</v>
      </c>
      <c r="U16" t="s">
        <v>247</v>
      </c>
    </row>
    <row r="17" spans="1:21" x14ac:dyDescent="0.25">
      <c r="A17" t="s">
        <v>63</v>
      </c>
      <c r="B17" t="s">
        <v>251</v>
      </c>
      <c r="C17" t="s">
        <v>251</v>
      </c>
      <c r="D17" t="s">
        <v>251</v>
      </c>
      <c r="E17" t="s">
        <v>251</v>
      </c>
      <c r="F17" t="s">
        <v>251</v>
      </c>
      <c r="G17" t="s">
        <v>251</v>
      </c>
      <c r="H17" t="s">
        <v>251</v>
      </c>
      <c r="I17" t="s">
        <v>251</v>
      </c>
      <c r="J17" t="s">
        <v>251</v>
      </c>
      <c r="K17" t="s">
        <v>251</v>
      </c>
      <c r="L17" t="s">
        <v>251</v>
      </c>
      <c r="M17" t="s">
        <v>251</v>
      </c>
      <c r="N17" t="s">
        <v>251</v>
      </c>
      <c r="O17" t="s">
        <v>251</v>
      </c>
      <c r="P17" t="s">
        <v>251</v>
      </c>
      <c r="Q17" t="s">
        <v>251</v>
      </c>
      <c r="R17" t="s">
        <v>251</v>
      </c>
      <c r="S17" t="s">
        <v>273</v>
      </c>
      <c r="T17" t="s">
        <v>273</v>
      </c>
      <c r="U17" t="s">
        <v>273</v>
      </c>
    </row>
    <row r="18" spans="1:21" x14ac:dyDescent="0.25">
      <c r="A18" t="s">
        <v>65</v>
      </c>
      <c r="B18" t="s">
        <v>271</v>
      </c>
      <c r="C18" t="s">
        <v>271</v>
      </c>
      <c r="D18" t="s">
        <v>271</v>
      </c>
      <c r="E18" t="s">
        <v>271</v>
      </c>
      <c r="F18" t="s">
        <v>271</v>
      </c>
      <c r="G18" t="s">
        <v>271</v>
      </c>
      <c r="H18" t="s">
        <v>271</v>
      </c>
      <c r="I18" t="s">
        <v>271</v>
      </c>
      <c r="J18" t="s">
        <v>251</v>
      </c>
      <c r="K18" t="s">
        <v>251</v>
      </c>
      <c r="L18" t="s">
        <v>251</v>
      </c>
      <c r="M18" t="s">
        <v>251</v>
      </c>
      <c r="N18" t="s">
        <v>251</v>
      </c>
      <c r="O18" t="s">
        <v>251</v>
      </c>
      <c r="P18" t="s">
        <v>251</v>
      </c>
      <c r="Q18" t="s">
        <v>251</v>
      </c>
      <c r="R18" t="s">
        <v>251</v>
      </c>
      <c r="S18" t="s">
        <v>251</v>
      </c>
      <c r="T18" t="s">
        <v>251</v>
      </c>
      <c r="U18" t="s">
        <v>271</v>
      </c>
    </row>
    <row r="19" spans="1:21" x14ac:dyDescent="0.25">
      <c r="A19" t="s">
        <v>77</v>
      </c>
      <c r="B19" t="s">
        <v>271</v>
      </c>
      <c r="C19" t="s">
        <v>271</v>
      </c>
      <c r="D19" t="s">
        <v>271</v>
      </c>
      <c r="E19" t="s">
        <v>247</v>
      </c>
      <c r="F19" t="s">
        <v>247</v>
      </c>
      <c r="G19" t="s">
        <v>247</v>
      </c>
      <c r="H19" t="s">
        <v>247</v>
      </c>
      <c r="I19" t="s">
        <v>247</v>
      </c>
      <c r="J19" t="s">
        <v>271</v>
      </c>
      <c r="K19" t="s">
        <v>271</v>
      </c>
      <c r="L19" t="s">
        <v>271</v>
      </c>
      <c r="M19" t="s">
        <v>251</v>
      </c>
      <c r="N19" t="s">
        <v>251</v>
      </c>
      <c r="O19" t="s">
        <v>251</v>
      </c>
      <c r="P19" t="s">
        <v>251</v>
      </c>
      <c r="Q19" t="s">
        <v>251</v>
      </c>
      <c r="R19" t="s">
        <v>251</v>
      </c>
      <c r="S19" t="s">
        <v>273</v>
      </c>
      <c r="T19" t="s">
        <v>273</v>
      </c>
      <c r="U19" t="s">
        <v>273</v>
      </c>
    </row>
    <row r="20" spans="1:21" x14ac:dyDescent="0.25">
      <c r="A20" t="s">
        <v>275</v>
      </c>
      <c r="B20" t="s">
        <v>273</v>
      </c>
      <c r="C20" t="s">
        <v>273</v>
      </c>
      <c r="D20" t="s">
        <v>273</v>
      </c>
      <c r="E20" t="s">
        <v>273</v>
      </c>
      <c r="F20" t="s">
        <v>273</v>
      </c>
      <c r="G20" t="s">
        <v>273</v>
      </c>
      <c r="H20" t="s">
        <v>273</v>
      </c>
      <c r="I20" t="s">
        <v>273</v>
      </c>
      <c r="J20" t="s">
        <v>273</v>
      </c>
      <c r="K20" t="s">
        <v>273</v>
      </c>
      <c r="L20" t="s">
        <v>273</v>
      </c>
      <c r="M20" t="s">
        <v>273</v>
      </c>
      <c r="N20" t="s">
        <v>273</v>
      </c>
      <c r="O20" t="s">
        <v>273</v>
      </c>
      <c r="P20" t="s">
        <v>273</v>
      </c>
      <c r="Q20" t="s">
        <v>273</v>
      </c>
      <c r="R20" t="s">
        <v>273</v>
      </c>
      <c r="S20" t="s">
        <v>273</v>
      </c>
      <c r="T20" t="s">
        <v>273</v>
      </c>
      <c r="U20" t="s">
        <v>273</v>
      </c>
    </row>
    <row r="21" spans="1:21" x14ac:dyDescent="0.25">
      <c r="A21" t="s">
        <v>605</v>
      </c>
      <c r="B21" t="s">
        <v>271</v>
      </c>
      <c r="C21" t="s">
        <v>251</v>
      </c>
      <c r="D21" t="s">
        <v>251</v>
      </c>
      <c r="E21" t="s">
        <v>251</v>
      </c>
      <c r="F21" t="s">
        <v>251</v>
      </c>
      <c r="G21" t="s">
        <v>251</v>
      </c>
      <c r="H21" t="s">
        <v>271</v>
      </c>
      <c r="I21" t="s">
        <v>271</v>
      </c>
      <c r="J21" t="s">
        <v>271</v>
      </c>
      <c r="K21" t="s">
        <v>271</v>
      </c>
      <c r="L21" t="s">
        <v>273</v>
      </c>
      <c r="M21" t="s">
        <v>273</v>
      </c>
      <c r="N21" t="s">
        <v>273</v>
      </c>
      <c r="O21" t="s">
        <v>251</v>
      </c>
      <c r="P21" t="s">
        <v>251</v>
      </c>
      <c r="Q21" t="s">
        <v>251</v>
      </c>
      <c r="R21" t="s">
        <v>251</v>
      </c>
      <c r="S21" t="s">
        <v>251</v>
      </c>
      <c r="T21" t="s">
        <v>251</v>
      </c>
      <c r="U21" t="s">
        <v>251</v>
      </c>
    </row>
    <row r="22" spans="1:21" x14ac:dyDescent="0.25">
      <c r="A22" t="s">
        <v>85</v>
      </c>
      <c r="B22" t="s">
        <v>271</v>
      </c>
      <c r="C22" t="s">
        <v>271</v>
      </c>
      <c r="D22" t="s">
        <v>271</v>
      </c>
      <c r="E22" t="s">
        <v>271</v>
      </c>
      <c r="F22" t="s">
        <v>271</v>
      </c>
      <c r="G22" t="s">
        <v>271</v>
      </c>
      <c r="H22" t="s">
        <v>271</v>
      </c>
      <c r="I22" t="s">
        <v>271</v>
      </c>
      <c r="J22" t="s">
        <v>251</v>
      </c>
      <c r="K22" t="s">
        <v>251</v>
      </c>
      <c r="L22" t="s">
        <v>251</v>
      </c>
      <c r="M22" t="s">
        <v>251</v>
      </c>
      <c r="N22" t="s">
        <v>251</v>
      </c>
      <c r="O22" t="s">
        <v>251</v>
      </c>
      <c r="P22" t="s">
        <v>251</v>
      </c>
      <c r="Q22" t="s">
        <v>251</v>
      </c>
      <c r="R22" t="s">
        <v>273</v>
      </c>
      <c r="S22" t="s">
        <v>273</v>
      </c>
      <c r="T22" t="s">
        <v>251</v>
      </c>
      <c r="U22" t="s">
        <v>271</v>
      </c>
    </row>
    <row r="23" spans="1:21" x14ac:dyDescent="0.25">
      <c r="A23" t="s">
        <v>87</v>
      </c>
      <c r="B23" t="s">
        <v>251</v>
      </c>
      <c r="C23" t="s">
        <v>251</v>
      </c>
      <c r="D23" t="s">
        <v>251</v>
      </c>
      <c r="E23" t="s">
        <v>251</v>
      </c>
      <c r="F23" t="s">
        <v>251</v>
      </c>
      <c r="G23" t="s">
        <v>251</v>
      </c>
      <c r="H23" t="s">
        <v>251</v>
      </c>
      <c r="I23" t="s">
        <v>273</v>
      </c>
      <c r="J23" t="s">
        <v>273</v>
      </c>
      <c r="K23" t="s">
        <v>273</v>
      </c>
      <c r="L23" t="s">
        <v>273</v>
      </c>
      <c r="M23" t="s">
        <v>273</v>
      </c>
      <c r="N23" t="s">
        <v>273</v>
      </c>
      <c r="O23" t="s">
        <v>273</v>
      </c>
      <c r="P23" t="s">
        <v>273</v>
      </c>
      <c r="Q23" t="s">
        <v>273</v>
      </c>
      <c r="R23" t="s">
        <v>273</v>
      </c>
      <c r="S23" t="s">
        <v>273</v>
      </c>
      <c r="T23" t="s">
        <v>273</v>
      </c>
      <c r="U23" t="s">
        <v>273</v>
      </c>
    </row>
    <row r="24" spans="1:21" x14ac:dyDescent="0.25">
      <c r="A24" t="s">
        <v>90</v>
      </c>
      <c r="B24" t="s">
        <v>273</v>
      </c>
      <c r="C24" t="s">
        <v>273</v>
      </c>
      <c r="D24" t="s">
        <v>273</v>
      </c>
      <c r="E24" t="s">
        <v>273</v>
      </c>
      <c r="F24" t="s">
        <v>273</v>
      </c>
      <c r="G24" t="s">
        <v>271</v>
      </c>
      <c r="H24" t="s">
        <v>271</v>
      </c>
      <c r="I24" t="s">
        <v>271</v>
      </c>
      <c r="J24" t="s">
        <v>271</v>
      </c>
      <c r="K24" t="s">
        <v>271</v>
      </c>
      <c r="L24" t="s">
        <v>271</v>
      </c>
      <c r="M24" t="s">
        <v>271</v>
      </c>
      <c r="N24" t="s">
        <v>271</v>
      </c>
      <c r="O24" t="s">
        <v>271</v>
      </c>
      <c r="P24" t="s">
        <v>271</v>
      </c>
      <c r="Q24" t="s">
        <v>271</v>
      </c>
      <c r="R24" t="s">
        <v>271</v>
      </c>
      <c r="S24" t="s">
        <v>271</v>
      </c>
      <c r="T24" t="s">
        <v>271</v>
      </c>
      <c r="U24" t="s">
        <v>271</v>
      </c>
    </row>
    <row r="25" spans="1:21" x14ac:dyDescent="0.25">
      <c r="A25" t="s">
        <v>92</v>
      </c>
      <c r="B25" t="s">
        <v>273</v>
      </c>
      <c r="C25" t="s">
        <v>273</v>
      </c>
      <c r="D25" t="s">
        <v>273</v>
      </c>
      <c r="E25" t="s">
        <v>251</v>
      </c>
      <c r="F25" t="s">
        <v>271</v>
      </c>
      <c r="G25" t="s">
        <v>271</v>
      </c>
      <c r="H25" t="s">
        <v>271</v>
      </c>
      <c r="I25" t="s">
        <v>271</v>
      </c>
      <c r="J25" t="s">
        <v>271</v>
      </c>
      <c r="K25" t="s">
        <v>271</v>
      </c>
      <c r="L25" t="s">
        <v>271</v>
      </c>
      <c r="M25" t="s">
        <v>271</v>
      </c>
      <c r="N25" t="s">
        <v>271</v>
      </c>
      <c r="O25" t="s">
        <v>271</v>
      </c>
      <c r="P25" t="s">
        <v>251</v>
      </c>
      <c r="Q25" t="s">
        <v>251</v>
      </c>
      <c r="R25" t="s">
        <v>251</v>
      </c>
      <c r="S25" t="s">
        <v>251</v>
      </c>
      <c r="T25" t="s">
        <v>251</v>
      </c>
      <c r="U25" t="s">
        <v>251</v>
      </c>
    </row>
    <row r="26" spans="1:21" x14ac:dyDescent="0.25">
      <c r="A26" t="s">
        <v>93</v>
      </c>
      <c r="E26" t="s">
        <v>271</v>
      </c>
      <c r="F26" t="s">
        <v>271</v>
      </c>
      <c r="G26" t="s">
        <v>271</v>
      </c>
      <c r="H26" t="s">
        <v>271</v>
      </c>
      <c r="I26" t="s">
        <v>271</v>
      </c>
      <c r="J26" t="s">
        <v>271</v>
      </c>
      <c r="K26" t="s">
        <v>271</v>
      </c>
      <c r="L26" t="s">
        <v>271</v>
      </c>
      <c r="M26" t="s">
        <v>271</v>
      </c>
      <c r="N26" t="s">
        <v>271</v>
      </c>
      <c r="O26" t="s">
        <v>271</v>
      </c>
      <c r="P26" t="s">
        <v>271</v>
      </c>
      <c r="Q26" t="s">
        <v>271</v>
      </c>
      <c r="R26" t="s">
        <v>271</v>
      </c>
      <c r="S26" t="s">
        <v>271</v>
      </c>
      <c r="T26" t="s">
        <v>247</v>
      </c>
      <c r="U26" t="s">
        <v>247</v>
      </c>
    </row>
    <row r="27" spans="1:21" x14ac:dyDescent="0.25">
      <c r="A27" t="s">
        <v>95</v>
      </c>
      <c r="B27" t="s">
        <v>251</v>
      </c>
      <c r="C27" t="s">
        <v>251</v>
      </c>
      <c r="D27" t="s">
        <v>251</v>
      </c>
      <c r="E27" t="s">
        <v>251</v>
      </c>
      <c r="F27" t="s">
        <v>251</v>
      </c>
      <c r="G27" t="s">
        <v>251</v>
      </c>
      <c r="H27" t="s">
        <v>251</v>
      </c>
      <c r="I27" t="s">
        <v>251</v>
      </c>
      <c r="J27" t="s">
        <v>271</v>
      </c>
      <c r="K27" t="s">
        <v>271</v>
      </c>
      <c r="L27" t="s">
        <v>251</v>
      </c>
      <c r="M27" t="s">
        <v>251</v>
      </c>
      <c r="N27" t="s">
        <v>251</v>
      </c>
      <c r="O27" t="s">
        <v>251</v>
      </c>
      <c r="P27" t="s">
        <v>251</v>
      </c>
      <c r="Q27" t="s">
        <v>251</v>
      </c>
      <c r="R27" t="s">
        <v>251</v>
      </c>
      <c r="S27" t="s">
        <v>251</v>
      </c>
      <c r="T27" t="s">
        <v>251</v>
      </c>
      <c r="U27" t="s">
        <v>251</v>
      </c>
    </row>
    <row r="28" spans="1:21" x14ac:dyDescent="0.25">
      <c r="A28" t="s">
        <v>97</v>
      </c>
      <c r="B28" t="s">
        <v>271</v>
      </c>
      <c r="C28" t="s">
        <v>247</v>
      </c>
      <c r="D28" t="s">
        <v>247</v>
      </c>
      <c r="E28" t="s">
        <v>247</v>
      </c>
      <c r="F28" t="s">
        <v>247</v>
      </c>
      <c r="G28" t="s">
        <v>247</v>
      </c>
      <c r="H28" t="s">
        <v>247</v>
      </c>
      <c r="I28" t="s">
        <v>271</v>
      </c>
      <c r="J28" t="s">
        <v>271</v>
      </c>
      <c r="K28" t="s">
        <v>271</v>
      </c>
      <c r="L28" t="s">
        <v>271</v>
      </c>
      <c r="M28" t="s">
        <v>271</v>
      </c>
      <c r="N28" t="s">
        <v>247</v>
      </c>
      <c r="O28" t="s">
        <v>247</v>
      </c>
      <c r="P28" t="s">
        <v>247</v>
      </c>
      <c r="Q28" t="s">
        <v>247</v>
      </c>
      <c r="R28" t="s">
        <v>247</v>
      </c>
      <c r="S28" t="s">
        <v>247</v>
      </c>
      <c r="T28" t="s">
        <v>247</v>
      </c>
      <c r="U28" t="s">
        <v>247</v>
      </c>
    </row>
    <row r="29" spans="1:21" x14ac:dyDescent="0.25">
      <c r="A29" t="s">
        <v>111</v>
      </c>
      <c r="B29" t="s">
        <v>247</v>
      </c>
      <c r="C29" t="s">
        <v>247</v>
      </c>
      <c r="D29" t="s">
        <v>247</v>
      </c>
      <c r="E29" t="s">
        <v>247</v>
      </c>
      <c r="F29" t="s">
        <v>247</v>
      </c>
      <c r="G29" t="s">
        <v>247</v>
      </c>
      <c r="H29" t="s">
        <v>247</v>
      </c>
      <c r="I29" t="s">
        <v>247</v>
      </c>
      <c r="J29" t="s">
        <v>247</v>
      </c>
      <c r="K29" t="s">
        <v>247</v>
      </c>
      <c r="L29" t="s">
        <v>247</v>
      </c>
      <c r="M29" t="s">
        <v>271</v>
      </c>
      <c r="N29" t="s">
        <v>271</v>
      </c>
      <c r="O29" t="s">
        <v>251</v>
      </c>
      <c r="P29" t="s">
        <v>251</v>
      </c>
      <c r="Q29" t="s">
        <v>251</v>
      </c>
      <c r="R29" t="s">
        <v>251</v>
      </c>
      <c r="S29" t="s">
        <v>251</v>
      </c>
      <c r="T29" t="s">
        <v>251</v>
      </c>
      <c r="U29" t="s">
        <v>251</v>
      </c>
    </row>
    <row r="30" spans="1:21" x14ac:dyDescent="0.25">
      <c r="A30" t="s">
        <v>113</v>
      </c>
      <c r="F30" t="s">
        <v>251</v>
      </c>
      <c r="G30" t="s">
        <v>251</v>
      </c>
      <c r="H30" t="s">
        <v>251</v>
      </c>
      <c r="I30" t="s">
        <v>251</v>
      </c>
      <c r="J30" t="s">
        <v>251</v>
      </c>
      <c r="K30" t="s">
        <v>251</v>
      </c>
      <c r="L30" t="s">
        <v>251</v>
      </c>
      <c r="M30" t="s">
        <v>251</v>
      </c>
      <c r="N30" t="s">
        <v>251</v>
      </c>
      <c r="O30" t="s">
        <v>251</v>
      </c>
      <c r="P30" t="s">
        <v>251</v>
      </c>
      <c r="Q30" t="s">
        <v>251</v>
      </c>
      <c r="R30" t="s">
        <v>251</v>
      </c>
      <c r="S30" t="s">
        <v>251</v>
      </c>
      <c r="T30" t="s">
        <v>251</v>
      </c>
      <c r="U30" t="s">
        <v>251</v>
      </c>
    </row>
    <row r="31" spans="1:21" x14ac:dyDescent="0.25">
      <c r="A31" t="s">
        <v>276</v>
      </c>
      <c r="B31" t="s">
        <v>271</v>
      </c>
      <c r="C31" t="s">
        <v>271</v>
      </c>
      <c r="D31" t="s">
        <v>271</v>
      </c>
      <c r="E31" t="s">
        <v>271</v>
      </c>
      <c r="F31" t="s">
        <v>271</v>
      </c>
      <c r="G31" t="s">
        <v>271</v>
      </c>
      <c r="H31" t="s">
        <v>271</v>
      </c>
      <c r="I31" t="s">
        <v>271</v>
      </c>
      <c r="J31" t="s">
        <v>271</v>
      </c>
      <c r="K31" t="s">
        <v>271</v>
      </c>
      <c r="L31" t="s">
        <v>271</v>
      </c>
      <c r="M31" t="s">
        <v>271</v>
      </c>
      <c r="N31" t="s">
        <v>271</v>
      </c>
      <c r="O31" t="s">
        <v>271</v>
      </c>
      <c r="P31" t="s">
        <v>271</v>
      </c>
      <c r="Q31" t="s">
        <v>271</v>
      </c>
      <c r="R31" t="s">
        <v>271</v>
      </c>
      <c r="S31" t="s">
        <v>271</v>
      </c>
      <c r="T31" t="s">
        <v>271</v>
      </c>
      <c r="U31" t="s">
        <v>271</v>
      </c>
    </row>
    <row r="32" spans="1:21" x14ac:dyDescent="0.25">
      <c r="A32" t="s">
        <v>277</v>
      </c>
      <c r="B32" t="s">
        <v>251</v>
      </c>
      <c r="C32" t="s">
        <v>251</v>
      </c>
      <c r="D32" t="s">
        <v>251</v>
      </c>
      <c r="E32" t="s">
        <v>251</v>
      </c>
      <c r="F32" t="s">
        <v>251</v>
      </c>
      <c r="G32" t="s">
        <v>271</v>
      </c>
      <c r="H32" t="s">
        <v>271</v>
      </c>
      <c r="I32" t="s">
        <v>271</v>
      </c>
      <c r="J32" t="s">
        <v>271</v>
      </c>
      <c r="K32" t="s">
        <v>271</v>
      </c>
      <c r="L32" t="s">
        <v>251</v>
      </c>
      <c r="M32" t="s">
        <v>251</v>
      </c>
      <c r="N32" t="s">
        <v>251</v>
      </c>
      <c r="O32" t="s">
        <v>251</v>
      </c>
      <c r="P32" t="s">
        <v>251</v>
      </c>
      <c r="Q32" t="s">
        <v>251</v>
      </c>
      <c r="R32" t="s">
        <v>273</v>
      </c>
      <c r="S32" t="s">
        <v>273</v>
      </c>
      <c r="T32" t="s">
        <v>273</v>
      </c>
      <c r="U32" t="s">
        <v>273</v>
      </c>
    </row>
    <row r="33" spans="1:21" x14ac:dyDescent="0.25">
      <c r="A33" t="s">
        <v>121</v>
      </c>
      <c r="B33" t="s">
        <v>271</v>
      </c>
      <c r="C33" t="s">
        <v>271</v>
      </c>
      <c r="D33" t="s">
        <v>271</v>
      </c>
      <c r="E33" t="s">
        <v>271</v>
      </c>
      <c r="F33" t="s">
        <v>271</v>
      </c>
      <c r="G33" t="s">
        <v>271</v>
      </c>
      <c r="H33" t="s">
        <v>271</v>
      </c>
      <c r="I33" t="s">
        <v>271</v>
      </c>
      <c r="J33" t="s">
        <v>271</v>
      </c>
      <c r="K33" t="s">
        <v>271</v>
      </c>
      <c r="L33" t="s">
        <v>271</v>
      </c>
      <c r="M33" t="s">
        <v>247</v>
      </c>
      <c r="N33" t="s">
        <v>271</v>
      </c>
      <c r="O33" t="s">
        <v>271</v>
      </c>
      <c r="P33" t="s">
        <v>271</v>
      </c>
      <c r="Q33" t="s">
        <v>271</v>
      </c>
      <c r="R33" t="s">
        <v>271</v>
      </c>
      <c r="S33" t="s">
        <v>271</v>
      </c>
      <c r="T33" t="s">
        <v>271</v>
      </c>
      <c r="U33" t="s">
        <v>271</v>
      </c>
    </row>
    <row r="34" spans="1:21" x14ac:dyDescent="0.25">
      <c r="A34" t="s">
        <v>123</v>
      </c>
      <c r="B34" t="s">
        <v>273</v>
      </c>
      <c r="C34" t="s">
        <v>273</v>
      </c>
      <c r="D34" t="s">
        <v>273</v>
      </c>
      <c r="E34" t="s">
        <v>247</v>
      </c>
      <c r="F34" t="s">
        <v>247</v>
      </c>
      <c r="G34" t="s">
        <v>247</v>
      </c>
      <c r="H34" t="s">
        <v>247</v>
      </c>
      <c r="I34" t="s">
        <v>247</v>
      </c>
      <c r="J34" t="s">
        <v>271</v>
      </c>
      <c r="K34" t="s">
        <v>271</v>
      </c>
      <c r="L34" t="s">
        <v>271</v>
      </c>
      <c r="M34" t="s">
        <v>271</v>
      </c>
      <c r="N34" t="s">
        <v>271</v>
      </c>
      <c r="O34" t="s">
        <v>271</v>
      </c>
      <c r="P34" t="s">
        <v>271</v>
      </c>
      <c r="Q34" t="s">
        <v>271</v>
      </c>
      <c r="R34" t="s">
        <v>271</v>
      </c>
      <c r="S34" t="s">
        <v>271</v>
      </c>
      <c r="T34" t="s">
        <v>271</v>
      </c>
      <c r="U34" t="s">
        <v>271</v>
      </c>
    </row>
    <row r="35" spans="1:21" x14ac:dyDescent="0.25">
      <c r="A35" t="s">
        <v>125</v>
      </c>
      <c r="B35" t="s">
        <v>247</v>
      </c>
      <c r="C35" t="s">
        <v>247</v>
      </c>
      <c r="D35" t="s">
        <v>247</v>
      </c>
      <c r="E35" t="s">
        <v>247</v>
      </c>
      <c r="F35" t="s">
        <v>247</v>
      </c>
      <c r="G35" t="s">
        <v>247</v>
      </c>
      <c r="H35" t="s">
        <v>247</v>
      </c>
      <c r="I35" t="s">
        <v>247</v>
      </c>
      <c r="J35" t="s">
        <v>271</v>
      </c>
      <c r="K35" t="s">
        <v>271</v>
      </c>
      <c r="L35" t="s">
        <v>271</v>
      </c>
      <c r="M35" t="s">
        <v>271</v>
      </c>
      <c r="N35" t="s">
        <v>247</v>
      </c>
      <c r="O35" t="s">
        <v>271</v>
      </c>
      <c r="P35" t="s">
        <v>271</v>
      </c>
      <c r="Q35" t="s">
        <v>271</v>
      </c>
      <c r="R35" t="s">
        <v>271</v>
      </c>
      <c r="S35" t="s">
        <v>271</v>
      </c>
      <c r="T35" t="s">
        <v>271</v>
      </c>
      <c r="U35" t="s">
        <v>271</v>
      </c>
    </row>
    <row r="36" spans="1:21" x14ac:dyDescent="0.25">
      <c r="A36" t="s">
        <v>127</v>
      </c>
      <c r="B36" t="s">
        <v>271</v>
      </c>
      <c r="C36" t="s">
        <v>271</v>
      </c>
      <c r="D36" t="s">
        <v>271</v>
      </c>
      <c r="E36" t="s">
        <v>271</v>
      </c>
      <c r="F36" t="s">
        <v>271</v>
      </c>
      <c r="G36" t="s">
        <v>271</v>
      </c>
      <c r="H36" t="s">
        <v>271</v>
      </c>
      <c r="I36" t="s">
        <v>271</v>
      </c>
      <c r="J36" t="s">
        <v>271</v>
      </c>
      <c r="K36" t="s">
        <v>271</v>
      </c>
      <c r="L36" t="s">
        <v>271</v>
      </c>
      <c r="M36" t="s">
        <v>271</v>
      </c>
      <c r="N36" t="s">
        <v>271</v>
      </c>
      <c r="O36" t="s">
        <v>271</v>
      </c>
      <c r="P36" t="s">
        <v>251</v>
      </c>
      <c r="Q36" t="s">
        <v>273</v>
      </c>
      <c r="R36" t="s">
        <v>273</v>
      </c>
      <c r="S36" t="s">
        <v>273</v>
      </c>
      <c r="T36" t="s">
        <v>273</v>
      </c>
      <c r="U36" t="s">
        <v>273</v>
      </c>
    </row>
    <row r="37" spans="1:21" x14ac:dyDescent="0.25">
      <c r="A37" t="s">
        <v>129</v>
      </c>
      <c r="D37" t="s">
        <v>271</v>
      </c>
      <c r="E37" t="s">
        <v>271</v>
      </c>
      <c r="F37" t="s">
        <v>271</v>
      </c>
      <c r="G37" t="s">
        <v>271</v>
      </c>
      <c r="H37" t="s">
        <v>271</v>
      </c>
      <c r="I37" t="s">
        <v>271</v>
      </c>
      <c r="J37" t="s">
        <v>271</v>
      </c>
      <c r="K37" t="s">
        <v>251</v>
      </c>
      <c r="L37" t="s">
        <v>251</v>
      </c>
      <c r="M37" t="s">
        <v>251</v>
      </c>
      <c r="N37" t="s">
        <v>251</v>
      </c>
      <c r="O37" t="s">
        <v>251</v>
      </c>
      <c r="P37" t="s">
        <v>251</v>
      </c>
      <c r="Q37" t="s">
        <v>251</v>
      </c>
      <c r="R37" t="s">
        <v>251</v>
      </c>
      <c r="S37" t="s">
        <v>251</v>
      </c>
      <c r="T37" t="s">
        <v>251</v>
      </c>
      <c r="U37" t="s">
        <v>251</v>
      </c>
    </row>
    <row r="38" spans="1:21" x14ac:dyDescent="0.25">
      <c r="A38" t="s">
        <v>131</v>
      </c>
      <c r="B38" t="s">
        <v>247</v>
      </c>
      <c r="C38" t="s">
        <v>247</v>
      </c>
      <c r="D38" t="s">
        <v>247</v>
      </c>
      <c r="E38" t="s">
        <v>247</v>
      </c>
      <c r="F38" t="s">
        <v>271</v>
      </c>
      <c r="G38" t="s">
        <v>271</v>
      </c>
      <c r="H38" t="s">
        <v>271</v>
      </c>
      <c r="I38" t="s">
        <v>271</v>
      </c>
      <c r="J38" t="s">
        <v>271</v>
      </c>
      <c r="K38" t="s">
        <v>271</v>
      </c>
      <c r="L38" t="s">
        <v>271</v>
      </c>
      <c r="M38" t="s">
        <v>271</v>
      </c>
      <c r="N38" t="s">
        <v>271</v>
      </c>
      <c r="O38" t="s">
        <v>271</v>
      </c>
      <c r="P38" t="s">
        <v>271</v>
      </c>
      <c r="Q38" t="s">
        <v>271</v>
      </c>
      <c r="R38" t="s">
        <v>271</v>
      </c>
      <c r="S38" t="s">
        <v>271</v>
      </c>
      <c r="T38" t="s">
        <v>271</v>
      </c>
      <c r="U38" t="s">
        <v>271</v>
      </c>
    </row>
    <row r="39" spans="1:21" x14ac:dyDescent="0.25">
      <c r="A39" t="s">
        <v>133</v>
      </c>
      <c r="H39" t="s">
        <v>251</v>
      </c>
      <c r="I39" t="s">
        <v>251</v>
      </c>
      <c r="J39" t="s">
        <v>251</v>
      </c>
      <c r="K39" t="s">
        <v>251</v>
      </c>
      <c r="L39" t="s">
        <v>251</v>
      </c>
      <c r="M39" t="s">
        <v>251</v>
      </c>
      <c r="N39" t="s">
        <v>251</v>
      </c>
      <c r="O39" t="s">
        <v>251</v>
      </c>
      <c r="P39" t="s">
        <v>251</v>
      </c>
      <c r="Q39" t="s">
        <v>251</v>
      </c>
      <c r="R39" t="s">
        <v>251</v>
      </c>
      <c r="S39" t="s">
        <v>251</v>
      </c>
      <c r="T39" t="s">
        <v>271</v>
      </c>
      <c r="U39" t="s">
        <v>271</v>
      </c>
    </row>
    <row r="40" spans="1:21" x14ac:dyDescent="0.25">
      <c r="A40" t="s">
        <v>254</v>
      </c>
      <c r="B40" t="s">
        <v>271</v>
      </c>
      <c r="C40" t="s">
        <v>271</v>
      </c>
      <c r="D40" t="s">
        <v>271</v>
      </c>
      <c r="E40" t="s">
        <v>271</v>
      </c>
      <c r="F40" t="s">
        <v>271</v>
      </c>
      <c r="G40" t="s">
        <v>271</v>
      </c>
      <c r="H40" t="s">
        <v>271</v>
      </c>
      <c r="I40" t="s">
        <v>251</v>
      </c>
      <c r="J40" t="s">
        <v>251</v>
      </c>
      <c r="K40" t="s">
        <v>251</v>
      </c>
      <c r="L40" t="s">
        <v>251</v>
      </c>
      <c r="M40" t="s">
        <v>251</v>
      </c>
      <c r="N40" t="s">
        <v>251</v>
      </c>
      <c r="O40" t="s">
        <v>251</v>
      </c>
      <c r="P40" t="s">
        <v>251</v>
      </c>
      <c r="Q40" t="s">
        <v>251</v>
      </c>
      <c r="R40" t="s">
        <v>271</v>
      </c>
      <c r="S40" t="s">
        <v>271</v>
      </c>
      <c r="T40" t="s">
        <v>271</v>
      </c>
      <c r="U40" t="s">
        <v>271</v>
      </c>
    </row>
    <row r="41" spans="1:21" x14ac:dyDescent="0.25">
      <c r="A41" t="s">
        <v>141</v>
      </c>
      <c r="J41" t="s">
        <v>251</v>
      </c>
      <c r="K41" t="s">
        <v>251</v>
      </c>
      <c r="L41" t="s">
        <v>251</v>
      </c>
      <c r="M41" t="s">
        <v>251</v>
      </c>
      <c r="N41" t="s">
        <v>251</v>
      </c>
      <c r="O41" t="s">
        <v>251</v>
      </c>
      <c r="P41" t="s">
        <v>251</v>
      </c>
      <c r="Q41" t="s">
        <v>251</v>
      </c>
      <c r="R41" t="s">
        <v>251</v>
      </c>
      <c r="S41" t="s">
        <v>251</v>
      </c>
      <c r="T41" t="s">
        <v>251</v>
      </c>
      <c r="U41" t="s">
        <v>271</v>
      </c>
    </row>
    <row r="42" spans="1:21" x14ac:dyDescent="0.25">
      <c r="A42" t="s">
        <v>142</v>
      </c>
      <c r="B42" t="s">
        <v>247</v>
      </c>
      <c r="C42" t="s">
        <v>247</v>
      </c>
      <c r="D42" t="s">
        <v>247</v>
      </c>
      <c r="E42" t="s">
        <v>247</v>
      </c>
      <c r="F42" t="s">
        <v>247</v>
      </c>
      <c r="G42" t="s">
        <v>247</v>
      </c>
      <c r="H42" t="s">
        <v>247</v>
      </c>
      <c r="I42" t="s">
        <v>247</v>
      </c>
      <c r="J42" t="s">
        <v>247</v>
      </c>
      <c r="K42" t="s">
        <v>247</v>
      </c>
      <c r="L42" t="s">
        <v>247</v>
      </c>
      <c r="M42" t="s">
        <v>247</v>
      </c>
      <c r="N42" t="s">
        <v>247</v>
      </c>
      <c r="O42" t="s">
        <v>247</v>
      </c>
      <c r="P42" t="s">
        <v>247</v>
      </c>
      <c r="Q42" t="s">
        <v>247</v>
      </c>
      <c r="R42" t="s">
        <v>247</v>
      </c>
      <c r="S42" t="s">
        <v>247</v>
      </c>
      <c r="T42" t="s">
        <v>247</v>
      </c>
      <c r="U42" t="s">
        <v>247</v>
      </c>
    </row>
    <row r="43" spans="1:21" x14ac:dyDescent="0.25">
      <c r="A43" t="s">
        <v>150</v>
      </c>
      <c r="B43" t="s">
        <v>247</v>
      </c>
      <c r="C43" t="s">
        <v>247</v>
      </c>
      <c r="D43" t="s">
        <v>247</v>
      </c>
      <c r="E43" t="s">
        <v>247</v>
      </c>
      <c r="F43" t="s">
        <v>247</v>
      </c>
      <c r="G43" t="s">
        <v>247</v>
      </c>
      <c r="H43" t="s">
        <v>271</v>
      </c>
      <c r="I43" t="s">
        <v>271</v>
      </c>
      <c r="J43" t="s">
        <v>271</v>
      </c>
      <c r="K43" t="s">
        <v>273</v>
      </c>
      <c r="L43" t="s">
        <v>273</v>
      </c>
      <c r="M43" t="s">
        <v>273</v>
      </c>
      <c r="N43" t="s">
        <v>273</v>
      </c>
      <c r="O43" t="s">
        <v>273</v>
      </c>
      <c r="P43" t="s">
        <v>273</v>
      </c>
      <c r="Q43" t="s">
        <v>273</v>
      </c>
      <c r="R43" t="s">
        <v>273</v>
      </c>
      <c r="S43" t="s">
        <v>251</v>
      </c>
      <c r="T43" t="s">
        <v>251</v>
      </c>
      <c r="U43" t="s">
        <v>251</v>
      </c>
    </row>
    <row r="44" spans="1:21" x14ac:dyDescent="0.25">
      <c r="A44" t="s">
        <v>152</v>
      </c>
      <c r="B44" t="s">
        <v>273</v>
      </c>
      <c r="C44" t="s">
        <v>273</v>
      </c>
      <c r="D44" t="s">
        <v>273</v>
      </c>
      <c r="E44" t="s">
        <v>273</v>
      </c>
      <c r="F44" t="s">
        <v>273</v>
      </c>
      <c r="G44" t="s">
        <v>273</v>
      </c>
      <c r="H44" t="s">
        <v>247</v>
      </c>
      <c r="I44" t="s">
        <v>247</v>
      </c>
      <c r="J44" t="s">
        <v>247</v>
      </c>
      <c r="K44" t="s">
        <v>247</v>
      </c>
      <c r="L44" t="s">
        <v>247</v>
      </c>
      <c r="M44" t="s">
        <v>247</v>
      </c>
      <c r="N44" t="s">
        <v>247</v>
      </c>
      <c r="O44" t="s">
        <v>247</v>
      </c>
      <c r="P44" t="s">
        <v>247</v>
      </c>
      <c r="Q44" t="s">
        <v>247</v>
      </c>
      <c r="R44" t="s">
        <v>247</v>
      </c>
      <c r="S44" t="s">
        <v>247</v>
      </c>
      <c r="T44" t="s">
        <v>247</v>
      </c>
      <c r="U44" t="s">
        <v>247</v>
      </c>
    </row>
    <row r="45" spans="1:21" x14ac:dyDescent="0.25">
      <c r="A45" t="s">
        <v>154</v>
      </c>
      <c r="B45" t="s">
        <v>251</v>
      </c>
      <c r="C45" t="s">
        <v>271</v>
      </c>
      <c r="D45" t="s">
        <v>271</v>
      </c>
      <c r="E45" t="s">
        <v>271</v>
      </c>
      <c r="F45" t="s">
        <v>271</v>
      </c>
      <c r="G45" t="s">
        <v>271</v>
      </c>
      <c r="H45" t="s">
        <v>271</v>
      </c>
      <c r="I45" t="s">
        <v>247</v>
      </c>
      <c r="J45" t="s">
        <v>247</v>
      </c>
      <c r="K45" t="s">
        <v>247</v>
      </c>
      <c r="L45" t="s">
        <v>247</v>
      </c>
      <c r="M45" t="s">
        <v>247</v>
      </c>
      <c r="N45" t="s">
        <v>247</v>
      </c>
      <c r="O45" t="s">
        <v>247</v>
      </c>
      <c r="P45" t="s">
        <v>247</v>
      </c>
      <c r="Q45" t="s">
        <v>247</v>
      </c>
      <c r="R45" t="s">
        <v>247</v>
      </c>
      <c r="S45" t="s">
        <v>247</v>
      </c>
      <c r="T45" t="s">
        <v>247</v>
      </c>
      <c r="U45" t="s">
        <v>247</v>
      </c>
    </row>
    <row r="46" spans="1:21" x14ac:dyDescent="0.25">
      <c r="A46" t="s">
        <v>155</v>
      </c>
      <c r="B46" t="s">
        <v>271</v>
      </c>
      <c r="C46" t="s">
        <v>271</v>
      </c>
      <c r="D46" t="s">
        <v>271</v>
      </c>
      <c r="E46" t="s">
        <v>271</v>
      </c>
      <c r="F46" t="s">
        <v>271</v>
      </c>
      <c r="G46" t="s">
        <v>271</v>
      </c>
      <c r="H46" t="s">
        <v>271</v>
      </c>
      <c r="I46" t="s">
        <v>271</v>
      </c>
      <c r="J46" t="s">
        <v>271</v>
      </c>
      <c r="K46" t="s">
        <v>271</v>
      </c>
      <c r="L46" t="s">
        <v>271</v>
      </c>
      <c r="M46" t="s">
        <v>271</v>
      </c>
      <c r="N46" t="s">
        <v>271</v>
      </c>
      <c r="O46" t="s">
        <v>271</v>
      </c>
      <c r="P46" t="s">
        <v>271</v>
      </c>
      <c r="Q46" t="s">
        <v>271</v>
      </c>
      <c r="R46" t="s">
        <v>271</v>
      </c>
      <c r="S46" t="s">
        <v>271</v>
      </c>
      <c r="T46" t="s">
        <v>271</v>
      </c>
      <c r="U46" t="s">
        <v>271</v>
      </c>
    </row>
    <row r="47" spans="1:21" x14ac:dyDescent="0.25">
      <c r="A47" t="s">
        <v>158</v>
      </c>
      <c r="B47" t="s">
        <v>271</v>
      </c>
      <c r="C47" t="s">
        <v>271</v>
      </c>
      <c r="D47" t="s">
        <v>271</v>
      </c>
      <c r="E47" t="s">
        <v>247</v>
      </c>
      <c r="F47" t="s">
        <v>271</v>
      </c>
      <c r="G47" t="s">
        <v>271</v>
      </c>
      <c r="H47" t="s">
        <v>271</v>
      </c>
      <c r="I47" t="s">
        <v>271</v>
      </c>
      <c r="J47" t="s">
        <v>271</v>
      </c>
      <c r="K47" t="s">
        <v>271</v>
      </c>
      <c r="L47" t="s">
        <v>271</v>
      </c>
      <c r="M47" t="s">
        <v>271</v>
      </c>
      <c r="N47" t="s">
        <v>271</v>
      </c>
      <c r="O47" t="s">
        <v>271</v>
      </c>
      <c r="P47" t="s">
        <v>271</v>
      </c>
      <c r="Q47" t="s">
        <v>271</v>
      </c>
      <c r="R47" t="s">
        <v>271</v>
      </c>
      <c r="S47" t="s">
        <v>271</v>
      </c>
      <c r="T47" t="s">
        <v>251</v>
      </c>
      <c r="U47" t="s">
        <v>251</v>
      </c>
    </row>
    <row r="48" spans="1:21" x14ac:dyDescent="0.25">
      <c r="A48" t="s">
        <v>166</v>
      </c>
      <c r="B48" t="s">
        <v>271</v>
      </c>
      <c r="C48" t="s">
        <v>271</v>
      </c>
      <c r="D48" t="s">
        <v>271</v>
      </c>
      <c r="E48" t="s">
        <v>271</v>
      </c>
      <c r="F48" t="s">
        <v>271</v>
      </c>
      <c r="G48" t="s">
        <v>247</v>
      </c>
      <c r="H48" t="s">
        <v>247</v>
      </c>
      <c r="I48" t="s">
        <v>247</v>
      </c>
      <c r="J48" t="s">
        <v>247</v>
      </c>
      <c r="K48" t="s">
        <v>247</v>
      </c>
      <c r="L48" t="s">
        <v>271</v>
      </c>
      <c r="M48" t="s">
        <v>271</v>
      </c>
      <c r="N48" t="s">
        <v>271</v>
      </c>
      <c r="O48" t="s">
        <v>251</v>
      </c>
      <c r="P48" t="s">
        <v>251</v>
      </c>
      <c r="Q48" t="s">
        <v>251</v>
      </c>
      <c r="R48" t="s">
        <v>251</v>
      </c>
      <c r="S48" t="s">
        <v>251</v>
      </c>
      <c r="T48" t="s">
        <v>251</v>
      </c>
      <c r="U48" t="s">
        <v>251</v>
      </c>
    </row>
    <row r="49" spans="1:21" x14ac:dyDescent="0.25">
      <c r="A49" t="s">
        <v>172</v>
      </c>
      <c r="B49" t="s">
        <v>251</v>
      </c>
      <c r="C49" t="s">
        <v>271</v>
      </c>
      <c r="D49" t="s">
        <v>271</v>
      </c>
      <c r="E49" t="s">
        <v>271</v>
      </c>
      <c r="F49" t="s">
        <v>271</v>
      </c>
      <c r="G49" t="s">
        <v>271</v>
      </c>
      <c r="H49" t="s">
        <v>247</v>
      </c>
      <c r="I49" t="s">
        <v>247</v>
      </c>
      <c r="J49" t="s">
        <v>247</v>
      </c>
      <c r="K49" t="s">
        <v>247</v>
      </c>
      <c r="L49" t="s">
        <v>247</v>
      </c>
      <c r="M49" t="s">
        <v>247</v>
      </c>
      <c r="N49" t="s">
        <v>247</v>
      </c>
      <c r="O49" t="s">
        <v>271</v>
      </c>
      <c r="P49" t="s">
        <v>271</v>
      </c>
      <c r="Q49" t="s">
        <v>271</v>
      </c>
      <c r="R49" t="s">
        <v>271</v>
      </c>
      <c r="S49" t="s">
        <v>271</v>
      </c>
      <c r="T49" t="s">
        <v>271</v>
      </c>
      <c r="U49" t="s">
        <v>271</v>
      </c>
    </row>
    <row r="50" spans="1:21" x14ac:dyDescent="0.25">
      <c r="A50" t="s">
        <v>173</v>
      </c>
      <c r="B50" t="s">
        <v>247</v>
      </c>
      <c r="C50" t="s">
        <v>247</v>
      </c>
      <c r="D50" t="s">
        <v>247</v>
      </c>
      <c r="E50" t="s">
        <v>247</v>
      </c>
      <c r="F50" t="s">
        <v>247</v>
      </c>
      <c r="G50" t="s">
        <v>271</v>
      </c>
      <c r="H50" t="s">
        <v>251</v>
      </c>
      <c r="I50" t="s">
        <v>251</v>
      </c>
      <c r="J50" t="s">
        <v>271</v>
      </c>
      <c r="K50" t="s">
        <v>271</v>
      </c>
      <c r="L50" t="s">
        <v>251</v>
      </c>
      <c r="M50" t="s">
        <v>251</v>
      </c>
      <c r="N50" t="s">
        <v>251</v>
      </c>
      <c r="O50" t="s">
        <v>251</v>
      </c>
      <c r="P50" t="s">
        <v>251</v>
      </c>
      <c r="Q50" t="s">
        <v>251</v>
      </c>
      <c r="R50" t="s">
        <v>251</v>
      </c>
      <c r="S50" t="s">
        <v>251</v>
      </c>
      <c r="T50" t="s">
        <v>251</v>
      </c>
      <c r="U50" t="s">
        <v>251</v>
      </c>
    </row>
    <row r="51" spans="1:21" x14ac:dyDescent="0.25">
      <c r="A51" t="s">
        <v>175</v>
      </c>
      <c r="B51" t="s">
        <v>271</v>
      </c>
      <c r="C51" t="s">
        <v>251</v>
      </c>
      <c r="D51" t="s">
        <v>251</v>
      </c>
      <c r="E51" t="s">
        <v>251</v>
      </c>
      <c r="F51" t="s">
        <v>251</v>
      </c>
      <c r="G51" t="s">
        <v>251</v>
      </c>
      <c r="H51" t="s">
        <v>251</v>
      </c>
      <c r="I51" t="s">
        <v>251</v>
      </c>
      <c r="J51" t="s">
        <v>251</v>
      </c>
      <c r="K51" t="s">
        <v>251</v>
      </c>
      <c r="L51" t="s">
        <v>251</v>
      </c>
      <c r="M51" t="s">
        <v>273</v>
      </c>
      <c r="N51" t="s">
        <v>273</v>
      </c>
      <c r="O51" t="s">
        <v>273</v>
      </c>
      <c r="P51" t="s">
        <v>273</v>
      </c>
      <c r="Q51" t="s">
        <v>273</v>
      </c>
      <c r="R51" t="s">
        <v>273</v>
      </c>
      <c r="S51" t="s">
        <v>273</v>
      </c>
      <c r="T51" t="s">
        <v>273</v>
      </c>
      <c r="U51" t="s">
        <v>273</v>
      </c>
    </row>
    <row r="52" spans="1:21" x14ac:dyDescent="0.25">
      <c r="A52" t="s">
        <v>177</v>
      </c>
      <c r="B52" t="s">
        <v>247</v>
      </c>
      <c r="C52" t="s">
        <v>247</v>
      </c>
      <c r="D52" t="s">
        <v>247</v>
      </c>
      <c r="E52" t="s">
        <v>247</v>
      </c>
      <c r="F52" t="s">
        <v>247</v>
      </c>
      <c r="G52" t="s">
        <v>247</v>
      </c>
      <c r="H52" t="s">
        <v>247</v>
      </c>
      <c r="I52" t="s">
        <v>247</v>
      </c>
      <c r="J52" t="s">
        <v>247</v>
      </c>
      <c r="K52" t="s">
        <v>247</v>
      </c>
      <c r="L52" t="s">
        <v>247</v>
      </c>
      <c r="M52" t="s">
        <v>247</v>
      </c>
      <c r="N52" t="s">
        <v>247</v>
      </c>
      <c r="O52" t="s">
        <v>271</v>
      </c>
      <c r="P52" t="s">
        <v>271</v>
      </c>
      <c r="Q52" t="s">
        <v>271</v>
      </c>
      <c r="R52" t="s">
        <v>271</v>
      </c>
      <c r="S52" t="s">
        <v>271</v>
      </c>
      <c r="T52" t="s">
        <v>271</v>
      </c>
      <c r="U52" t="s">
        <v>271</v>
      </c>
    </row>
    <row r="53" spans="1:21" x14ac:dyDescent="0.25">
      <c r="A53" t="s">
        <v>181</v>
      </c>
      <c r="B53" t="s">
        <v>271</v>
      </c>
      <c r="C53" t="s">
        <v>271</v>
      </c>
      <c r="D53" t="s">
        <v>271</v>
      </c>
      <c r="E53" t="s">
        <v>271</v>
      </c>
      <c r="F53" t="s">
        <v>271</v>
      </c>
      <c r="G53" t="s">
        <v>271</v>
      </c>
      <c r="H53" t="s">
        <v>271</v>
      </c>
      <c r="I53" t="s">
        <v>271</v>
      </c>
      <c r="J53" t="s">
        <v>271</v>
      </c>
      <c r="K53" t="s">
        <v>271</v>
      </c>
      <c r="L53" t="s">
        <v>271</v>
      </c>
      <c r="M53" t="s">
        <v>251</v>
      </c>
      <c r="N53" t="s">
        <v>251</v>
      </c>
      <c r="O53" t="s">
        <v>251</v>
      </c>
      <c r="P53" t="s">
        <v>251</v>
      </c>
      <c r="Q53" t="s">
        <v>251</v>
      </c>
      <c r="R53" t="s">
        <v>251</v>
      </c>
      <c r="S53" t="s">
        <v>251</v>
      </c>
      <c r="T53" t="s">
        <v>251</v>
      </c>
      <c r="U53" t="s">
        <v>251</v>
      </c>
    </row>
    <row r="54" spans="1:21" x14ac:dyDescent="0.25">
      <c r="A54" t="s">
        <v>183</v>
      </c>
      <c r="B54" t="s">
        <v>251</v>
      </c>
      <c r="C54" t="s">
        <v>271</v>
      </c>
      <c r="D54" t="s">
        <v>271</v>
      </c>
      <c r="E54" t="s">
        <v>271</v>
      </c>
      <c r="F54" t="s">
        <v>271</v>
      </c>
      <c r="G54" t="s">
        <v>271</v>
      </c>
      <c r="H54" t="s">
        <v>271</v>
      </c>
      <c r="I54" t="s">
        <v>271</v>
      </c>
      <c r="J54" t="s">
        <v>271</v>
      </c>
      <c r="K54" t="s">
        <v>271</v>
      </c>
      <c r="L54" t="s">
        <v>271</v>
      </c>
      <c r="M54" t="s">
        <v>271</v>
      </c>
      <c r="N54" t="s">
        <v>271</v>
      </c>
      <c r="O54" t="s">
        <v>271</v>
      </c>
      <c r="P54" t="s">
        <v>271</v>
      </c>
      <c r="Q54" t="s">
        <v>271</v>
      </c>
      <c r="R54" t="s">
        <v>271</v>
      </c>
      <c r="S54" t="s">
        <v>271</v>
      </c>
      <c r="T54" t="s">
        <v>247</v>
      </c>
      <c r="U54" t="s">
        <v>247</v>
      </c>
    </row>
    <row r="55" spans="1:21" x14ac:dyDescent="0.25">
      <c r="A55" t="s">
        <v>185</v>
      </c>
      <c r="B55" t="s">
        <v>273</v>
      </c>
      <c r="C55" t="s">
        <v>273</v>
      </c>
      <c r="D55" t="s">
        <v>273</v>
      </c>
      <c r="E55" t="s">
        <v>273</v>
      </c>
      <c r="F55" t="s">
        <v>273</v>
      </c>
      <c r="G55" t="s">
        <v>273</v>
      </c>
      <c r="H55" t="s">
        <v>273</v>
      </c>
      <c r="I55" t="s">
        <v>273</v>
      </c>
      <c r="J55" t="s">
        <v>273</v>
      </c>
      <c r="K55" t="s">
        <v>273</v>
      </c>
      <c r="L55" t="s">
        <v>273</v>
      </c>
      <c r="M55" t="s">
        <v>273</v>
      </c>
      <c r="N55" t="s">
        <v>273</v>
      </c>
      <c r="O55" t="s">
        <v>273</v>
      </c>
      <c r="P55" t="s">
        <v>273</v>
      </c>
      <c r="Q55" t="s">
        <v>273</v>
      </c>
      <c r="R55" t="s">
        <v>273</v>
      </c>
      <c r="S55" t="s">
        <v>271</v>
      </c>
      <c r="T55" t="s">
        <v>271</v>
      </c>
      <c r="U55" t="s">
        <v>271</v>
      </c>
    </row>
    <row r="56" spans="1:21" x14ac:dyDescent="0.25">
      <c r="A56" t="s">
        <v>190</v>
      </c>
      <c r="I56" t="s">
        <v>271</v>
      </c>
      <c r="J56" t="s">
        <v>271</v>
      </c>
      <c r="K56" t="s">
        <v>271</v>
      </c>
      <c r="L56" t="s">
        <v>273</v>
      </c>
      <c r="M56" t="s">
        <v>273</v>
      </c>
      <c r="N56" t="s">
        <v>273</v>
      </c>
      <c r="O56" t="s">
        <v>273</v>
      </c>
      <c r="P56" t="s">
        <v>251</v>
      </c>
      <c r="Q56" t="s">
        <v>251</v>
      </c>
      <c r="R56" t="s">
        <v>251</v>
      </c>
      <c r="S56" t="s">
        <v>251</v>
      </c>
      <c r="T56" t="s">
        <v>251</v>
      </c>
      <c r="U56" t="s">
        <v>251</v>
      </c>
    </row>
    <row r="57" spans="1:21" x14ac:dyDescent="0.25">
      <c r="A57" t="s">
        <v>196</v>
      </c>
      <c r="D57" t="s">
        <v>271</v>
      </c>
      <c r="E57" t="s">
        <v>271</v>
      </c>
      <c r="F57" t="s">
        <v>271</v>
      </c>
      <c r="G57" t="s">
        <v>271</v>
      </c>
      <c r="H57" t="s">
        <v>271</v>
      </c>
      <c r="I57" t="s">
        <v>271</v>
      </c>
      <c r="J57" t="s">
        <v>271</v>
      </c>
      <c r="K57" t="s">
        <v>251</v>
      </c>
      <c r="L57" t="s">
        <v>251</v>
      </c>
      <c r="M57" t="s">
        <v>251</v>
      </c>
      <c r="N57" t="s">
        <v>251</v>
      </c>
      <c r="O57" t="s">
        <v>251</v>
      </c>
      <c r="P57" t="s">
        <v>251</v>
      </c>
      <c r="Q57" t="s">
        <v>251</v>
      </c>
      <c r="R57" t="s">
        <v>251</v>
      </c>
      <c r="S57" t="s">
        <v>251</v>
      </c>
      <c r="T57" t="s">
        <v>251</v>
      </c>
      <c r="U57" t="s">
        <v>251</v>
      </c>
    </row>
    <row r="58" spans="1:21" x14ac:dyDescent="0.25">
      <c r="A58" t="s">
        <v>255</v>
      </c>
      <c r="B58" t="s">
        <v>273</v>
      </c>
      <c r="C58" t="s">
        <v>273</v>
      </c>
      <c r="D58" t="s">
        <v>273</v>
      </c>
      <c r="E58" t="s">
        <v>273</v>
      </c>
      <c r="F58" t="s">
        <v>273</v>
      </c>
      <c r="G58" t="s">
        <v>273</v>
      </c>
      <c r="H58" t="s">
        <v>273</v>
      </c>
      <c r="I58" t="s">
        <v>273</v>
      </c>
      <c r="J58" t="s">
        <v>273</v>
      </c>
      <c r="K58" t="s">
        <v>273</v>
      </c>
      <c r="L58" t="s">
        <v>273</v>
      </c>
      <c r="M58" t="s">
        <v>273</v>
      </c>
      <c r="N58" t="s">
        <v>273</v>
      </c>
      <c r="O58" t="s">
        <v>273</v>
      </c>
      <c r="P58" t="s">
        <v>273</v>
      </c>
      <c r="Q58" t="s">
        <v>273</v>
      </c>
      <c r="R58" t="s">
        <v>273</v>
      </c>
      <c r="S58" t="s">
        <v>273</v>
      </c>
      <c r="T58" t="s">
        <v>273</v>
      </c>
      <c r="U58" t="s">
        <v>273</v>
      </c>
    </row>
    <row r="59" spans="1:21" x14ac:dyDescent="0.25">
      <c r="A59" t="s">
        <v>200</v>
      </c>
      <c r="B59" t="s">
        <v>251</v>
      </c>
      <c r="C59" t="s">
        <v>251</v>
      </c>
      <c r="D59" t="s">
        <v>251</v>
      </c>
      <c r="E59" t="s">
        <v>251</v>
      </c>
      <c r="F59" t="s">
        <v>251</v>
      </c>
      <c r="G59" t="s">
        <v>251</v>
      </c>
      <c r="H59" t="s">
        <v>251</v>
      </c>
      <c r="I59" t="s">
        <v>251</v>
      </c>
      <c r="J59" t="s">
        <v>251</v>
      </c>
      <c r="K59" t="s">
        <v>251</v>
      </c>
      <c r="L59" t="s">
        <v>251</v>
      </c>
      <c r="M59" t="s">
        <v>251</v>
      </c>
      <c r="N59" t="s">
        <v>251</v>
      </c>
      <c r="O59" t="s">
        <v>251</v>
      </c>
      <c r="P59" t="s">
        <v>251</v>
      </c>
      <c r="Q59" t="s">
        <v>251</v>
      </c>
      <c r="R59" t="s">
        <v>251</v>
      </c>
      <c r="S59" t="s">
        <v>251</v>
      </c>
      <c r="T59" t="s">
        <v>251</v>
      </c>
      <c r="U59" t="s">
        <v>251</v>
      </c>
    </row>
    <row r="60" spans="1:21" x14ac:dyDescent="0.25">
      <c r="A60" t="s">
        <v>202</v>
      </c>
      <c r="B60" t="s">
        <v>247</v>
      </c>
      <c r="C60" t="s">
        <v>247</v>
      </c>
      <c r="D60" t="s">
        <v>247</v>
      </c>
      <c r="E60" t="s">
        <v>247</v>
      </c>
      <c r="F60" t="s">
        <v>247</v>
      </c>
      <c r="G60" t="s">
        <v>247</v>
      </c>
      <c r="H60" t="s">
        <v>247</v>
      </c>
      <c r="I60" t="s">
        <v>247</v>
      </c>
      <c r="J60" t="s">
        <v>247</v>
      </c>
      <c r="K60" t="s">
        <v>247</v>
      </c>
      <c r="L60" t="s">
        <v>247</v>
      </c>
      <c r="M60" t="s">
        <v>247</v>
      </c>
      <c r="N60" t="s">
        <v>247</v>
      </c>
      <c r="O60" t="s">
        <v>247</v>
      </c>
      <c r="P60" t="s">
        <v>271</v>
      </c>
      <c r="Q60" t="s">
        <v>271</v>
      </c>
      <c r="R60" t="s">
        <v>271</v>
      </c>
      <c r="S60" t="s">
        <v>271</v>
      </c>
      <c r="T60" t="s">
        <v>271</v>
      </c>
      <c r="U60" t="s">
        <v>271</v>
      </c>
    </row>
    <row r="61" spans="1:21" x14ac:dyDescent="0.25">
      <c r="A61" t="s">
        <v>278</v>
      </c>
      <c r="E61" t="s">
        <v>247</v>
      </c>
      <c r="F61" t="s">
        <v>247</v>
      </c>
      <c r="G61" t="s">
        <v>247</v>
      </c>
      <c r="H61" t="s">
        <v>247</v>
      </c>
      <c r="I61" t="s">
        <v>247</v>
      </c>
      <c r="J61" t="s">
        <v>247</v>
      </c>
      <c r="K61" t="s">
        <v>271</v>
      </c>
      <c r="L61" t="s">
        <v>271</v>
      </c>
      <c r="M61" t="s">
        <v>271</v>
      </c>
      <c r="N61" t="s">
        <v>247</v>
      </c>
      <c r="O61" t="s">
        <v>247</v>
      </c>
      <c r="P61" t="s">
        <v>271</v>
      </c>
      <c r="Q61" t="s">
        <v>271</v>
      </c>
      <c r="R61" t="s">
        <v>271</v>
      </c>
      <c r="S61" t="s">
        <v>271</v>
      </c>
      <c r="T61" t="s">
        <v>271</v>
      </c>
      <c r="U61" t="s">
        <v>271</v>
      </c>
    </row>
    <row r="62" spans="1:21" x14ac:dyDescent="0.25">
      <c r="A62" t="s">
        <v>206</v>
      </c>
      <c r="B62" t="s">
        <v>273</v>
      </c>
      <c r="C62" t="s">
        <v>273</v>
      </c>
      <c r="D62" t="s">
        <v>273</v>
      </c>
      <c r="E62" t="s">
        <v>271</v>
      </c>
      <c r="F62" t="s">
        <v>271</v>
      </c>
      <c r="G62" t="s">
        <v>271</v>
      </c>
      <c r="H62" t="s">
        <v>271</v>
      </c>
      <c r="I62" t="s">
        <v>271</v>
      </c>
      <c r="J62" t="s">
        <v>271</v>
      </c>
      <c r="K62" t="s">
        <v>271</v>
      </c>
      <c r="L62" t="s">
        <v>271</v>
      </c>
      <c r="M62" t="s">
        <v>271</v>
      </c>
      <c r="N62" t="s">
        <v>271</v>
      </c>
      <c r="O62" t="s">
        <v>271</v>
      </c>
      <c r="P62" t="s">
        <v>271</v>
      </c>
      <c r="Q62" t="s">
        <v>271</v>
      </c>
      <c r="R62" t="s">
        <v>271</v>
      </c>
      <c r="S62" t="s">
        <v>271</v>
      </c>
      <c r="T62" t="s">
        <v>271</v>
      </c>
      <c r="U62" t="s">
        <v>271</v>
      </c>
    </row>
    <row r="63" spans="1:21" x14ac:dyDescent="0.25">
      <c r="A63" t="s">
        <v>207</v>
      </c>
      <c r="B63" t="s">
        <v>251</v>
      </c>
      <c r="C63" t="s">
        <v>251</v>
      </c>
      <c r="D63" t="s">
        <v>251</v>
      </c>
      <c r="E63" t="s">
        <v>251</v>
      </c>
      <c r="F63" t="s">
        <v>251</v>
      </c>
      <c r="G63" t="s">
        <v>251</v>
      </c>
      <c r="H63" t="s">
        <v>271</v>
      </c>
      <c r="I63" t="s">
        <v>271</v>
      </c>
      <c r="J63" t="s">
        <v>271</v>
      </c>
      <c r="K63" t="s">
        <v>271</v>
      </c>
      <c r="L63" t="s">
        <v>271</v>
      </c>
      <c r="M63" t="s">
        <v>251</v>
      </c>
      <c r="N63" t="s">
        <v>251</v>
      </c>
      <c r="O63" t="s">
        <v>251</v>
      </c>
      <c r="P63" t="s">
        <v>251</v>
      </c>
      <c r="Q63" t="s">
        <v>251</v>
      </c>
      <c r="R63" t="s">
        <v>251</v>
      </c>
      <c r="S63" t="s">
        <v>251</v>
      </c>
      <c r="T63" t="s">
        <v>251</v>
      </c>
      <c r="U63" t="s">
        <v>251</v>
      </c>
    </row>
    <row r="64" spans="1:21" x14ac:dyDescent="0.25">
      <c r="A64" t="s">
        <v>214</v>
      </c>
      <c r="I64" t="s">
        <v>251</v>
      </c>
      <c r="J64" t="s">
        <v>251</v>
      </c>
      <c r="K64" t="s">
        <v>251</v>
      </c>
      <c r="L64" t="s">
        <v>251</v>
      </c>
      <c r="M64" t="s">
        <v>251</v>
      </c>
      <c r="N64" t="s">
        <v>251</v>
      </c>
      <c r="O64" t="s">
        <v>251</v>
      </c>
      <c r="P64" t="s">
        <v>251</v>
      </c>
      <c r="Q64" t="s">
        <v>251</v>
      </c>
      <c r="R64" t="s">
        <v>251</v>
      </c>
      <c r="S64" t="s">
        <v>251</v>
      </c>
      <c r="T64" t="s">
        <v>251</v>
      </c>
      <c r="U64" t="s">
        <v>251</v>
      </c>
    </row>
    <row r="65" spans="1:21" x14ac:dyDescent="0.25">
      <c r="A65" t="s">
        <v>216</v>
      </c>
      <c r="B65" t="s">
        <v>247</v>
      </c>
      <c r="C65" t="s">
        <v>247</v>
      </c>
      <c r="D65" t="s">
        <v>247</v>
      </c>
      <c r="E65" t="s">
        <v>247</v>
      </c>
      <c r="F65" t="s">
        <v>247</v>
      </c>
      <c r="G65" t="s">
        <v>247</v>
      </c>
      <c r="H65" t="s">
        <v>247</v>
      </c>
      <c r="I65" t="s">
        <v>247</v>
      </c>
      <c r="J65" t="s">
        <v>247</v>
      </c>
      <c r="K65" t="s">
        <v>247</v>
      </c>
      <c r="L65" t="s">
        <v>247</v>
      </c>
      <c r="M65" t="s">
        <v>247</v>
      </c>
      <c r="N65" t="s">
        <v>247</v>
      </c>
      <c r="O65" t="s">
        <v>247</v>
      </c>
      <c r="P65" t="s">
        <v>271</v>
      </c>
      <c r="Q65" t="s">
        <v>271</v>
      </c>
      <c r="R65" t="s">
        <v>271</v>
      </c>
      <c r="S65" t="s">
        <v>271</v>
      </c>
      <c r="T65" t="s">
        <v>271</v>
      </c>
      <c r="U65" t="s">
        <v>271</v>
      </c>
    </row>
    <row r="66" spans="1:21" x14ac:dyDescent="0.25">
      <c r="A66" t="s">
        <v>220</v>
      </c>
      <c r="M66" t="s">
        <v>247</v>
      </c>
      <c r="N66" t="s">
        <v>247</v>
      </c>
      <c r="O66" t="s">
        <v>247</v>
      </c>
      <c r="P66" t="s">
        <v>247</v>
      </c>
      <c r="Q66" t="s">
        <v>247</v>
      </c>
      <c r="R66" t="s">
        <v>247</v>
      </c>
      <c r="S66" t="s">
        <v>247</v>
      </c>
      <c r="T66" t="s">
        <v>247</v>
      </c>
      <c r="U66" t="s">
        <v>247</v>
      </c>
    </row>
    <row r="67" spans="1:21" x14ac:dyDescent="0.25">
      <c r="A67" t="s">
        <v>221</v>
      </c>
      <c r="D67" t="s">
        <v>247</v>
      </c>
      <c r="E67" t="s">
        <v>247</v>
      </c>
      <c r="F67" t="s">
        <v>247</v>
      </c>
      <c r="G67" t="s">
        <v>247</v>
      </c>
      <c r="H67" t="s">
        <v>247</v>
      </c>
      <c r="I67" t="s">
        <v>247</v>
      </c>
      <c r="J67" t="s">
        <v>271</v>
      </c>
      <c r="K67" t="s">
        <v>271</v>
      </c>
      <c r="L67" t="s">
        <v>271</v>
      </c>
      <c r="M67" t="s">
        <v>271</v>
      </c>
      <c r="N67" t="s">
        <v>271</v>
      </c>
      <c r="O67" t="s">
        <v>271</v>
      </c>
      <c r="P67" t="s">
        <v>271</v>
      </c>
      <c r="Q67" t="s">
        <v>271</v>
      </c>
      <c r="R67" t="s">
        <v>271</v>
      </c>
      <c r="S67" t="s">
        <v>271</v>
      </c>
      <c r="T67" t="s">
        <v>271</v>
      </c>
      <c r="U67" t="s">
        <v>271</v>
      </c>
    </row>
    <row r="68" spans="1:21" x14ac:dyDescent="0.25">
      <c r="A68" t="s">
        <v>226</v>
      </c>
      <c r="B68" t="s">
        <v>251</v>
      </c>
      <c r="C68" t="s">
        <v>251</v>
      </c>
      <c r="D68" t="s">
        <v>251</v>
      </c>
      <c r="E68" t="s">
        <v>251</v>
      </c>
      <c r="F68" t="s">
        <v>251</v>
      </c>
      <c r="G68" t="s">
        <v>251</v>
      </c>
      <c r="H68" t="s">
        <v>271</v>
      </c>
      <c r="I68" t="s">
        <v>271</v>
      </c>
      <c r="J68" t="s">
        <v>271</v>
      </c>
      <c r="K68" t="s">
        <v>271</v>
      </c>
      <c r="L68" t="s">
        <v>271</v>
      </c>
      <c r="M68" t="s">
        <v>271</v>
      </c>
      <c r="N68" t="s">
        <v>271</v>
      </c>
      <c r="O68" t="s">
        <v>271</v>
      </c>
      <c r="P68" t="s">
        <v>271</v>
      </c>
      <c r="Q68" t="s">
        <v>271</v>
      </c>
      <c r="R68" t="s">
        <v>271</v>
      </c>
      <c r="S68" t="s">
        <v>271</v>
      </c>
      <c r="T68" t="s">
        <v>271</v>
      </c>
      <c r="U68" t="s">
        <v>273</v>
      </c>
    </row>
    <row r="69" spans="1:21" x14ac:dyDescent="0.25">
      <c r="A69" t="s">
        <v>227</v>
      </c>
      <c r="B69" t="s">
        <v>247</v>
      </c>
      <c r="C69" t="s">
        <v>247</v>
      </c>
      <c r="D69" t="s">
        <v>247</v>
      </c>
      <c r="E69" t="s">
        <v>247</v>
      </c>
      <c r="F69" t="s">
        <v>247</v>
      </c>
      <c r="G69" t="s">
        <v>247</v>
      </c>
      <c r="H69" t="s">
        <v>247</v>
      </c>
      <c r="I69" t="s">
        <v>247</v>
      </c>
      <c r="J69" t="s">
        <v>271</v>
      </c>
      <c r="K69" t="s">
        <v>271</v>
      </c>
      <c r="L69" t="s">
        <v>251</v>
      </c>
      <c r="M69" t="s">
        <v>251</v>
      </c>
      <c r="N69" t="s">
        <v>251</v>
      </c>
      <c r="O69" t="s">
        <v>251</v>
      </c>
      <c r="P69" t="s">
        <v>251</v>
      </c>
      <c r="Q69" t="s">
        <v>273</v>
      </c>
      <c r="R69" t="s">
        <v>273</v>
      </c>
      <c r="S69" t="s">
        <v>273</v>
      </c>
      <c r="T69" t="s">
        <v>251</v>
      </c>
      <c r="U69" t="s">
        <v>251</v>
      </c>
    </row>
    <row r="70" spans="1:21" x14ac:dyDescent="0.25">
      <c r="A70" t="s">
        <v>230</v>
      </c>
      <c r="B70" t="s">
        <v>273</v>
      </c>
      <c r="C70" t="s">
        <v>273</v>
      </c>
      <c r="D70" t="s">
        <v>273</v>
      </c>
      <c r="E70" t="s">
        <v>273</v>
      </c>
      <c r="F70" t="s">
        <v>273</v>
      </c>
      <c r="G70" t="s">
        <v>273</v>
      </c>
      <c r="H70" t="s">
        <v>273</v>
      </c>
      <c r="I70" t="s">
        <v>273</v>
      </c>
      <c r="J70" t="s">
        <v>273</v>
      </c>
      <c r="K70" t="s">
        <v>273</v>
      </c>
      <c r="L70" t="s">
        <v>273</v>
      </c>
      <c r="M70" t="s">
        <v>273</v>
      </c>
      <c r="N70" t="s">
        <v>273</v>
      </c>
      <c r="O70" t="s">
        <v>273</v>
      </c>
      <c r="P70" t="s">
        <v>273</v>
      </c>
      <c r="Q70" t="s">
        <v>273</v>
      </c>
      <c r="R70" t="s">
        <v>273</v>
      </c>
      <c r="S70" t="s">
        <v>273</v>
      </c>
      <c r="T70" t="s">
        <v>273</v>
      </c>
      <c r="U70" t="s">
        <v>273</v>
      </c>
    </row>
    <row r="72" spans="1:21" x14ac:dyDescent="0.25">
      <c r="A72" t="s">
        <v>603</v>
      </c>
      <c r="B72">
        <v>2007</v>
      </c>
      <c r="C72">
        <v>2008</v>
      </c>
      <c r="D72">
        <f>C72+1</f>
        <v>2009</v>
      </c>
      <c r="E72">
        <f t="shared" ref="E72:K72" si="1">D72+1</f>
        <v>2010</v>
      </c>
      <c r="F72">
        <f t="shared" si="1"/>
        <v>2011</v>
      </c>
      <c r="G72">
        <f t="shared" si="1"/>
        <v>2012</v>
      </c>
      <c r="H72">
        <f t="shared" si="1"/>
        <v>2013</v>
      </c>
      <c r="I72">
        <f t="shared" si="1"/>
        <v>2014</v>
      </c>
      <c r="J72">
        <f t="shared" si="1"/>
        <v>2015</v>
      </c>
      <c r="K72">
        <f t="shared" si="1"/>
        <v>2016</v>
      </c>
      <c r="L72">
        <v>2017</v>
      </c>
      <c r="M72">
        <v>2018</v>
      </c>
      <c r="N72">
        <v>2019</v>
      </c>
      <c r="O72">
        <v>2020</v>
      </c>
      <c r="P72">
        <v>2021</v>
      </c>
      <c r="Q72">
        <v>2022</v>
      </c>
      <c r="R72">
        <v>2023</v>
      </c>
      <c r="S72">
        <v>2024</v>
      </c>
      <c r="T72">
        <v>2025</v>
      </c>
      <c r="U72">
        <v>2026</v>
      </c>
    </row>
    <row r="73" spans="1:21" x14ac:dyDescent="0.25">
      <c r="A73" t="s">
        <v>0</v>
      </c>
      <c r="B73">
        <f t="shared" ref="B73:U85" si="2">IF(B2="None",1,IF(B2="Low",1,IF(B2="Moderate",2,IF(B2="High",3,IF(B2="In debt distress",4,"")))))</f>
        <v>3</v>
      </c>
      <c r="C73">
        <f t="shared" si="2"/>
        <v>3</v>
      </c>
      <c r="D73">
        <f t="shared" si="2"/>
        <v>3</v>
      </c>
      <c r="E73">
        <f t="shared" si="2"/>
        <v>3</v>
      </c>
      <c r="F73">
        <f t="shared" si="2"/>
        <v>3</v>
      </c>
      <c r="G73">
        <f t="shared" si="2"/>
        <v>3</v>
      </c>
      <c r="H73">
        <f t="shared" si="2"/>
        <v>3</v>
      </c>
      <c r="I73">
        <f t="shared" si="2"/>
        <v>3</v>
      </c>
      <c r="J73">
        <f t="shared" si="2"/>
        <v>3</v>
      </c>
      <c r="K73">
        <f t="shared" si="2"/>
        <v>3</v>
      </c>
      <c r="L73">
        <f t="shared" si="2"/>
        <v>3</v>
      </c>
      <c r="M73">
        <f t="shared" si="2"/>
        <v>3</v>
      </c>
      <c r="N73">
        <f t="shared" si="2"/>
        <v>3</v>
      </c>
      <c r="O73">
        <f t="shared" si="2"/>
        <v>3</v>
      </c>
      <c r="P73">
        <f t="shared" si="2"/>
        <v>3</v>
      </c>
      <c r="Q73">
        <f t="shared" si="2"/>
        <v>3</v>
      </c>
      <c r="R73">
        <f t="shared" si="2"/>
        <v>3</v>
      </c>
      <c r="S73">
        <f t="shared" si="2"/>
        <v>3</v>
      </c>
      <c r="T73">
        <f t="shared" si="2"/>
        <v>3</v>
      </c>
      <c r="U73">
        <f t="shared" si="2"/>
        <v>3</v>
      </c>
    </row>
    <row r="74" spans="1:21" x14ac:dyDescent="0.25">
      <c r="A74" t="s">
        <v>21</v>
      </c>
      <c r="B74">
        <f t="shared" si="2"/>
        <v>1</v>
      </c>
      <c r="C74">
        <f t="shared" si="2"/>
        <v>1</v>
      </c>
      <c r="D74">
        <f t="shared" si="2"/>
        <v>1</v>
      </c>
      <c r="E74">
        <f t="shared" si="2"/>
        <v>1</v>
      </c>
      <c r="F74">
        <f t="shared" si="2"/>
        <v>1</v>
      </c>
      <c r="G74">
        <f t="shared" si="2"/>
        <v>1</v>
      </c>
      <c r="H74">
        <f t="shared" si="2"/>
        <v>1</v>
      </c>
      <c r="I74">
        <f t="shared" si="2"/>
        <v>1</v>
      </c>
      <c r="J74">
        <f t="shared" si="2"/>
        <v>1</v>
      </c>
      <c r="K74">
        <f t="shared" si="2"/>
        <v>1</v>
      </c>
      <c r="L74">
        <f t="shared" si="2"/>
        <v>1</v>
      </c>
      <c r="M74">
        <f t="shared" si="2"/>
        <v>1</v>
      </c>
      <c r="N74">
        <f t="shared" si="2"/>
        <v>1</v>
      </c>
      <c r="O74">
        <f t="shared" si="2"/>
        <v>1</v>
      </c>
      <c r="P74">
        <f t="shared" si="2"/>
        <v>1</v>
      </c>
      <c r="Q74">
        <f t="shared" si="2"/>
        <v>1</v>
      </c>
      <c r="R74">
        <f t="shared" si="2"/>
        <v>1</v>
      </c>
      <c r="S74">
        <f t="shared" si="2"/>
        <v>1</v>
      </c>
      <c r="T74">
        <f t="shared" si="2"/>
        <v>2</v>
      </c>
      <c r="U74">
        <f t="shared" si="2"/>
        <v>2</v>
      </c>
    </row>
    <row r="75" spans="1:21" x14ac:dyDescent="0.25">
      <c r="A75" t="s">
        <v>28</v>
      </c>
      <c r="B75">
        <f t="shared" si="2"/>
        <v>2</v>
      </c>
      <c r="C75">
        <f t="shared" si="2"/>
        <v>2</v>
      </c>
      <c r="D75">
        <f t="shared" si="2"/>
        <v>2</v>
      </c>
      <c r="E75">
        <f t="shared" si="2"/>
        <v>2</v>
      </c>
      <c r="F75">
        <f t="shared" si="2"/>
        <v>1</v>
      </c>
      <c r="G75">
        <f t="shared" si="2"/>
        <v>1</v>
      </c>
      <c r="H75">
        <f t="shared" si="2"/>
        <v>1</v>
      </c>
      <c r="I75">
        <f t="shared" si="2"/>
        <v>1</v>
      </c>
      <c r="J75">
        <f t="shared" si="2"/>
        <v>1</v>
      </c>
      <c r="K75">
        <f t="shared" si="2"/>
        <v>1</v>
      </c>
      <c r="L75">
        <f t="shared" si="2"/>
        <v>2</v>
      </c>
      <c r="M75">
        <f t="shared" si="2"/>
        <v>2</v>
      </c>
      <c r="N75">
        <f t="shared" si="2"/>
        <v>2</v>
      </c>
      <c r="O75">
        <f t="shared" si="2"/>
        <v>2</v>
      </c>
      <c r="P75">
        <f t="shared" si="2"/>
        <v>2</v>
      </c>
      <c r="Q75">
        <f t="shared" si="2"/>
        <v>2</v>
      </c>
      <c r="R75">
        <f t="shared" si="2"/>
        <v>2</v>
      </c>
      <c r="S75">
        <f t="shared" si="2"/>
        <v>2</v>
      </c>
      <c r="T75">
        <f t="shared" si="2"/>
        <v>2</v>
      </c>
      <c r="U75">
        <f t="shared" si="2"/>
        <v>2</v>
      </c>
    </row>
    <row r="76" spans="1:21" x14ac:dyDescent="0.25">
      <c r="A76" t="s">
        <v>30</v>
      </c>
      <c r="B76">
        <f t="shared" si="2"/>
        <v>2</v>
      </c>
      <c r="C76">
        <f t="shared" si="2"/>
        <v>2</v>
      </c>
      <c r="D76">
        <f t="shared" si="2"/>
        <v>2</v>
      </c>
      <c r="E76">
        <f t="shared" si="2"/>
        <v>2</v>
      </c>
      <c r="F76">
        <f t="shared" si="2"/>
        <v>2</v>
      </c>
      <c r="G76">
        <f t="shared" si="2"/>
        <v>2</v>
      </c>
      <c r="H76">
        <f t="shared" si="2"/>
        <v>2</v>
      </c>
      <c r="I76">
        <f t="shared" si="2"/>
        <v>2</v>
      </c>
      <c r="J76">
        <f t="shared" si="2"/>
        <v>2</v>
      </c>
      <c r="K76">
        <f t="shared" si="2"/>
        <v>2</v>
      </c>
      <c r="L76">
        <f t="shared" si="2"/>
        <v>2</v>
      </c>
      <c r="M76">
        <f t="shared" si="2"/>
        <v>2</v>
      </c>
      <c r="N76">
        <f t="shared" si="2"/>
        <v>2</v>
      </c>
      <c r="O76">
        <f t="shared" si="2"/>
        <v>2</v>
      </c>
      <c r="P76">
        <f t="shared" si="2"/>
        <v>2</v>
      </c>
      <c r="Q76">
        <f t="shared" si="2"/>
        <v>2</v>
      </c>
      <c r="R76">
        <f t="shared" si="2"/>
        <v>2</v>
      </c>
      <c r="S76">
        <f t="shared" si="2"/>
        <v>2</v>
      </c>
      <c r="T76">
        <f t="shared" si="2"/>
        <v>2</v>
      </c>
      <c r="U76">
        <f t="shared" si="2"/>
        <v>2</v>
      </c>
    </row>
    <row r="77" spans="1:21" x14ac:dyDescent="0.25">
      <c r="A77" t="s">
        <v>39</v>
      </c>
      <c r="B77">
        <f t="shared" si="2"/>
        <v>2</v>
      </c>
      <c r="C77">
        <f t="shared" si="2"/>
        <v>3</v>
      </c>
      <c r="D77">
        <f t="shared" si="2"/>
        <v>3</v>
      </c>
      <c r="E77">
        <f t="shared" si="2"/>
        <v>3</v>
      </c>
      <c r="F77">
        <f t="shared" si="2"/>
        <v>3</v>
      </c>
      <c r="G77">
        <f t="shared" si="2"/>
        <v>2</v>
      </c>
      <c r="H77">
        <f t="shared" si="2"/>
        <v>2</v>
      </c>
      <c r="I77">
        <f t="shared" si="2"/>
        <v>2</v>
      </c>
      <c r="J77">
        <f t="shared" si="2"/>
        <v>2</v>
      </c>
      <c r="K77">
        <f t="shared" si="2"/>
        <v>2</v>
      </c>
      <c r="L77">
        <f t="shared" si="2"/>
        <v>2</v>
      </c>
      <c r="M77">
        <f t="shared" si="2"/>
        <v>2</v>
      </c>
      <c r="N77">
        <f t="shared" si="2"/>
        <v>2</v>
      </c>
      <c r="O77">
        <f t="shared" si="2"/>
        <v>2</v>
      </c>
      <c r="P77">
        <f t="shared" si="2"/>
        <v>2</v>
      </c>
      <c r="Q77">
        <f t="shared" si="2"/>
        <v>2</v>
      </c>
      <c r="R77">
        <f t="shared" si="2"/>
        <v>2</v>
      </c>
      <c r="S77">
        <f t="shared" si="2"/>
        <v>2</v>
      </c>
      <c r="T77">
        <f t="shared" si="2"/>
        <v>2</v>
      </c>
      <c r="U77">
        <f t="shared" si="2"/>
        <v>2</v>
      </c>
    </row>
    <row r="78" spans="1:21" x14ac:dyDescent="0.25">
      <c r="A78" t="s">
        <v>40</v>
      </c>
      <c r="B78">
        <f t="shared" si="2"/>
        <v>3</v>
      </c>
      <c r="C78">
        <f t="shared" si="2"/>
        <v>4</v>
      </c>
      <c r="D78">
        <f t="shared" si="2"/>
        <v>3</v>
      </c>
      <c r="E78">
        <f t="shared" si="2"/>
        <v>3</v>
      </c>
      <c r="F78">
        <f t="shared" si="2"/>
        <v>3</v>
      </c>
      <c r="G78">
        <f t="shared" si="2"/>
        <v>3</v>
      </c>
      <c r="H78">
        <f t="shared" si="2"/>
        <v>3</v>
      </c>
      <c r="I78">
        <f t="shared" si="2"/>
        <v>3</v>
      </c>
      <c r="J78">
        <f t="shared" si="2"/>
        <v>3</v>
      </c>
      <c r="K78">
        <f t="shared" si="2"/>
        <v>3</v>
      </c>
      <c r="L78">
        <f t="shared" si="2"/>
        <v>3</v>
      </c>
      <c r="M78">
        <f t="shared" si="2"/>
        <v>3</v>
      </c>
      <c r="N78">
        <f t="shared" si="2"/>
        <v>3</v>
      </c>
      <c r="O78">
        <f t="shared" si="2"/>
        <v>3</v>
      </c>
      <c r="P78">
        <f t="shared" si="2"/>
        <v>3</v>
      </c>
      <c r="Q78">
        <f t="shared" si="2"/>
        <v>3</v>
      </c>
      <c r="R78">
        <f t="shared" si="2"/>
        <v>3</v>
      </c>
      <c r="S78">
        <f t="shared" si="2"/>
        <v>3</v>
      </c>
      <c r="T78">
        <f t="shared" si="2"/>
        <v>3</v>
      </c>
      <c r="U78">
        <f t="shared" si="2"/>
        <v>3</v>
      </c>
    </row>
    <row r="79" spans="1:21" x14ac:dyDescent="0.25">
      <c r="A79" t="s">
        <v>43</v>
      </c>
      <c r="B79">
        <f t="shared" si="2"/>
        <v>2</v>
      </c>
      <c r="C79">
        <f t="shared" si="2"/>
        <v>2</v>
      </c>
      <c r="D79">
        <f t="shared" si="2"/>
        <v>2</v>
      </c>
      <c r="E79">
        <f t="shared" si="2"/>
        <v>2</v>
      </c>
      <c r="F79">
        <f t="shared" si="2"/>
        <v>2</v>
      </c>
      <c r="G79">
        <f t="shared" si="2"/>
        <v>1</v>
      </c>
      <c r="H79">
        <f t="shared" si="2"/>
        <v>1</v>
      </c>
      <c r="I79">
        <f t="shared" si="2"/>
        <v>1</v>
      </c>
      <c r="J79">
        <f t="shared" si="2"/>
        <v>1</v>
      </c>
      <c r="K79">
        <f t="shared" si="2"/>
        <v>1</v>
      </c>
      <c r="L79">
        <f t="shared" si="2"/>
        <v>1</v>
      </c>
      <c r="M79">
        <f t="shared" si="2"/>
        <v>1</v>
      </c>
      <c r="N79">
        <f t="shared" si="2"/>
        <v>1</v>
      </c>
      <c r="O79">
        <f t="shared" si="2"/>
        <v>1</v>
      </c>
      <c r="P79">
        <f t="shared" si="2"/>
        <v>1</v>
      </c>
      <c r="Q79">
        <f t="shared" si="2"/>
        <v>1</v>
      </c>
      <c r="R79">
        <f t="shared" si="2"/>
        <v>1</v>
      </c>
      <c r="S79">
        <f t="shared" si="2"/>
        <v>1</v>
      </c>
      <c r="T79">
        <f t="shared" si="2"/>
        <v>1</v>
      </c>
      <c r="U79">
        <f t="shared" si="2"/>
        <v>1</v>
      </c>
    </row>
    <row r="80" spans="1:21" x14ac:dyDescent="0.25">
      <c r="A80" t="s">
        <v>45</v>
      </c>
      <c r="B80">
        <f t="shared" si="2"/>
        <v>1</v>
      </c>
      <c r="C80">
        <f t="shared" si="2"/>
        <v>1</v>
      </c>
      <c r="D80">
        <f t="shared" si="2"/>
        <v>1</v>
      </c>
      <c r="E80">
        <f t="shared" si="2"/>
        <v>1</v>
      </c>
      <c r="F80">
        <f t="shared" si="2"/>
        <v>1</v>
      </c>
      <c r="G80">
        <f t="shared" si="2"/>
        <v>1</v>
      </c>
      <c r="H80">
        <f t="shared" si="2"/>
        <v>1</v>
      </c>
      <c r="I80">
        <f t="shared" si="2"/>
        <v>2</v>
      </c>
      <c r="J80">
        <f t="shared" si="2"/>
        <v>3</v>
      </c>
      <c r="K80">
        <f t="shared" si="2"/>
        <v>3</v>
      </c>
      <c r="L80">
        <f t="shared" si="2"/>
        <v>3</v>
      </c>
      <c r="M80">
        <f t="shared" si="2"/>
        <v>3</v>
      </c>
      <c r="N80">
        <f t="shared" si="2"/>
        <v>3</v>
      </c>
      <c r="O80">
        <f t="shared" si="2"/>
        <v>3</v>
      </c>
      <c r="P80">
        <f t="shared" si="2"/>
        <v>3</v>
      </c>
      <c r="Q80">
        <f t="shared" si="2"/>
        <v>3</v>
      </c>
      <c r="R80">
        <f t="shared" si="2"/>
        <v>3</v>
      </c>
      <c r="S80">
        <f t="shared" si="2"/>
        <v>3</v>
      </c>
      <c r="T80">
        <f t="shared" si="2"/>
        <v>3</v>
      </c>
      <c r="U80">
        <f t="shared" si="2"/>
        <v>3</v>
      </c>
    </row>
    <row r="81" spans="1:21" x14ac:dyDescent="0.25">
      <c r="A81" t="s">
        <v>41</v>
      </c>
      <c r="B81">
        <f t="shared" si="2"/>
        <v>1</v>
      </c>
      <c r="C81">
        <f t="shared" si="2"/>
        <v>1</v>
      </c>
      <c r="D81">
        <f t="shared" si="2"/>
        <v>1</v>
      </c>
      <c r="E81">
        <f t="shared" si="2"/>
        <v>1</v>
      </c>
      <c r="F81">
        <f t="shared" si="2"/>
        <v>1</v>
      </c>
      <c r="G81">
        <f t="shared" si="2"/>
        <v>1</v>
      </c>
      <c r="H81">
        <f t="shared" si="2"/>
        <v>1</v>
      </c>
      <c r="I81">
        <f t="shared" si="2"/>
        <v>2</v>
      </c>
      <c r="J81">
        <f t="shared" si="2"/>
        <v>2</v>
      </c>
      <c r="K81">
        <f t="shared" si="2"/>
        <v>3</v>
      </c>
      <c r="L81">
        <f t="shared" si="2"/>
        <v>3</v>
      </c>
      <c r="M81">
        <f t="shared" si="2"/>
        <v>3</v>
      </c>
      <c r="N81">
        <f t="shared" si="2"/>
        <v>3</v>
      </c>
      <c r="O81">
        <f t="shared" si="2"/>
        <v>3</v>
      </c>
      <c r="P81">
        <f t="shared" si="2"/>
        <v>3</v>
      </c>
      <c r="Q81">
        <f t="shared" si="2"/>
        <v>2</v>
      </c>
      <c r="R81">
        <f t="shared" si="2"/>
        <v>2</v>
      </c>
      <c r="S81">
        <f t="shared" si="2"/>
        <v>2</v>
      </c>
      <c r="T81">
        <f t="shared" si="2"/>
        <v>2</v>
      </c>
      <c r="U81">
        <f t="shared" si="2"/>
        <v>2</v>
      </c>
    </row>
    <row r="82" spans="1:21" x14ac:dyDescent="0.25">
      <c r="A82" t="s">
        <v>272</v>
      </c>
      <c r="B82">
        <f t="shared" si="2"/>
        <v>3</v>
      </c>
      <c r="C82">
        <f t="shared" si="2"/>
        <v>3</v>
      </c>
      <c r="D82">
        <f t="shared" si="2"/>
        <v>2</v>
      </c>
      <c r="E82">
        <f t="shared" si="2"/>
        <v>2</v>
      </c>
      <c r="F82">
        <f t="shared" si="2"/>
        <v>2</v>
      </c>
      <c r="G82">
        <f t="shared" si="2"/>
        <v>2</v>
      </c>
      <c r="H82">
        <f t="shared" si="2"/>
        <v>2</v>
      </c>
      <c r="I82">
        <f t="shared" si="2"/>
        <v>3</v>
      </c>
      <c r="J82">
        <f t="shared" si="2"/>
        <v>3</v>
      </c>
      <c r="K82">
        <f t="shared" si="2"/>
        <v>3</v>
      </c>
      <c r="L82">
        <f t="shared" si="2"/>
        <v>3</v>
      </c>
      <c r="M82">
        <f t="shared" si="2"/>
        <v>3</v>
      </c>
      <c r="N82">
        <f t="shared" si="2"/>
        <v>3</v>
      </c>
      <c r="O82">
        <f t="shared" si="2"/>
        <v>3</v>
      </c>
      <c r="P82">
        <f t="shared" si="2"/>
        <v>3</v>
      </c>
      <c r="Q82">
        <f t="shared" si="2"/>
        <v>3</v>
      </c>
      <c r="R82">
        <f t="shared" si="2"/>
        <v>3</v>
      </c>
      <c r="S82">
        <f t="shared" si="2"/>
        <v>3</v>
      </c>
      <c r="T82">
        <f t="shared" si="2"/>
        <v>3</v>
      </c>
      <c r="U82">
        <f t="shared" si="2"/>
        <v>3</v>
      </c>
    </row>
    <row r="83" spans="1:21" x14ac:dyDescent="0.25">
      <c r="A83" t="s">
        <v>48</v>
      </c>
      <c r="B83">
        <f t="shared" si="2"/>
        <v>3</v>
      </c>
      <c r="C83">
        <f t="shared" si="2"/>
        <v>3</v>
      </c>
      <c r="D83">
        <f t="shared" si="2"/>
        <v>2</v>
      </c>
      <c r="E83">
        <f t="shared" si="2"/>
        <v>2</v>
      </c>
      <c r="F83">
        <f t="shared" si="2"/>
        <v>2</v>
      </c>
      <c r="G83">
        <f t="shared" si="2"/>
        <v>2</v>
      </c>
      <c r="H83">
        <f t="shared" si="2"/>
        <v>3</v>
      </c>
      <c r="I83">
        <f t="shared" si="2"/>
        <v>3</v>
      </c>
      <c r="J83">
        <f t="shared" si="2"/>
        <v>3</v>
      </c>
      <c r="K83">
        <f t="shared" si="2"/>
        <v>3</v>
      </c>
      <c r="L83">
        <f t="shared" si="2"/>
        <v>4</v>
      </c>
      <c r="M83">
        <f t="shared" si="2"/>
        <v>3</v>
      </c>
      <c r="N83">
        <f t="shared" si="2"/>
        <v>3</v>
      </c>
      <c r="O83">
        <f t="shared" si="2"/>
        <v>3</v>
      </c>
      <c r="P83">
        <f t="shared" si="2"/>
        <v>4</v>
      </c>
      <c r="Q83">
        <f t="shared" si="2"/>
        <v>4</v>
      </c>
      <c r="R83">
        <f t="shared" si="2"/>
        <v>3</v>
      </c>
      <c r="S83">
        <f t="shared" si="2"/>
        <v>3</v>
      </c>
      <c r="T83">
        <f t="shared" si="2"/>
        <v>3</v>
      </c>
      <c r="U83">
        <f t="shared" si="2"/>
        <v>3</v>
      </c>
    </row>
    <row r="84" spans="1:21" x14ac:dyDescent="0.25">
      <c r="A84" t="s">
        <v>54</v>
      </c>
      <c r="B84">
        <f t="shared" si="2"/>
        <v>4</v>
      </c>
      <c r="C84">
        <f t="shared" si="2"/>
        <v>4</v>
      </c>
      <c r="D84">
        <f t="shared" si="2"/>
        <v>4</v>
      </c>
      <c r="E84">
        <f t="shared" si="2"/>
        <v>4</v>
      </c>
      <c r="F84">
        <f t="shared" si="2"/>
        <v>4</v>
      </c>
      <c r="G84">
        <f t="shared" si="2"/>
        <v>4</v>
      </c>
      <c r="H84">
        <f t="shared" si="2"/>
        <v>3</v>
      </c>
      <c r="I84">
        <f t="shared" si="2"/>
        <v>3</v>
      </c>
      <c r="J84">
        <f t="shared" si="2"/>
        <v>2</v>
      </c>
      <c r="K84">
        <f t="shared" si="2"/>
        <v>2</v>
      </c>
      <c r="L84">
        <f t="shared" si="2"/>
        <v>2</v>
      </c>
      <c r="M84">
        <f t="shared" si="2"/>
        <v>2</v>
      </c>
      <c r="N84">
        <f t="shared" si="2"/>
        <v>2</v>
      </c>
      <c r="O84">
        <f t="shared" si="2"/>
        <v>2</v>
      </c>
      <c r="P84">
        <f t="shared" si="2"/>
        <v>3</v>
      </c>
      <c r="Q84">
        <f t="shared" si="2"/>
        <v>3</v>
      </c>
      <c r="R84">
        <f t="shared" si="2"/>
        <v>3</v>
      </c>
      <c r="S84">
        <f t="shared" si="2"/>
        <v>3</v>
      </c>
      <c r="T84">
        <f t="shared" si="2"/>
        <v>3</v>
      </c>
      <c r="U84">
        <f t="shared" si="2"/>
        <v>3</v>
      </c>
    </row>
    <row r="85" spans="1:21" x14ac:dyDescent="0.25">
      <c r="A85" t="s">
        <v>274</v>
      </c>
      <c r="B85">
        <f t="shared" si="2"/>
        <v>4</v>
      </c>
      <c r="C85">
        <f t="shared" si="2"/>
        <v>4</v>
      </c>
      <c r="D85">
        <f t="shared" si="2"/>
        <v>4</v>
      </c>
      <c r="E85">
        <f t="shared" si="2"/>
        <v>3</v>
      </c>
      <c r="F85">
        <f t="shared" si="2"/>
        <v>3</v>
      </c>
      <c r="G85">
        <f t="shared" si="2"/>
        <v>3</v>
      </c>
      <c r="H85">
        <f t="shared" si="2"/>
        <v>3</v>
      </c>
      <c r="I85">
        <f t="shared" si="2"/>
        <v>2</v>
      </c>
      <c r="J85">
        <f t="shared" si="2"/>
        <v>2</v>
      </c>
      <c r="K85">
        <f t="shared" si="2"/>
        <v>2</v>
      </c>
      <c r="L85">
        <f t="shared" si="2"/>
        <v>2</v>
      </c>
      <c r="M85">
        <f t="shared" si="2"/>
        <v>2</v>
      </c>
      <c r="N85">
        <f t="shared" si="2"/>
        <v>2</v>
      </c>
      <c r="O85">
        <f t="shared" si="2"/>
        <v>2</v>
      </c>
      <c r="P85">
        <f t="shared" si="2"/>
        <v>2</v>
      </c>
      <c r="Q85">
        <f t="shared" ref="Q85:U89" si="3">IF(Q14="None",1,IF(Q14="Low",1,IF(Q14="Moderate",2,IF(Q14="High",3,IF(Q14="In debt distress",4,"")))))</f>
        <v>2</v>
      </c>
      <c r="R85">
        <f t="shared" si="3"/>
        <v>2</v>
      </c>
      <c r="S85">
        <f t="shared" si="3"/>
        <v>2</v>
      </c>
      <c r="T85">
        <f t="shared" si="3"/>
        <v>2</v>
      </c>
      <c r="U85">
        <f t="shared" si="3"/>
        <v>2</v>
      </c>
    </row>
    <row r="86" spans="1:21" x14ac:dyDescent="0.25">
      <c r="A86" t="s">
        <v>604</v>
      </c>
      <c r="B86">
        <f t="shared" ref="B86:Q89" si="4">IF(B15="None",1,IF(B15="Low",1,IF(B15="Moderate",2,IF(B15="High",3,IF(B15="In debt distress",4,"")))))</f>
        <v>3</v>
      </c>
      <c r="C86">
        <f t="shared" si="4"/>
        <v>3</v>
      </c>
      <c r="D86">
        <f t="shared" si="4"/>
        <v>3</v>
      </c>
      <c r="E86">
        <f t="shared" si="4"/>
        <v>2</v>
      </c>
      <c r="F86">
        <f t="shared" si="4"/>
        <v>2</v>
      </c>
      <c r="G86">
        <f t="shared" si="4"/>
        <v>2</v>
      </c>
      <c r="H86">
        <f t="shared" si="4"/>
        <v>1</v>
      </c>
      <c r="I86">
        <f t="shared" si="4"/>
        <v>1</v>
      </c>
      <c r="J86">
        <f t="shared" si="4"/>
        <v>2</v>
      </c>
      <c r="K86">
        <f t="shared" si="4"/>
        <v>2</v>
      </c>
      <c r="L86">
        <f t="shared" si="4"/>
        <v>2</v>
      </c>
      <c r="M86">
        <f t="shared" si="4"/>
        <v>4</v>
      </c>
      <c r="N86">
        <f t="shared" si="4"/>
        <v>4</v>
      </c>
      <c r="O86">
        <f t="shared" si="4"/>
        <v>4</v>
      </c>
      <c r="P86">
        <f t="shared" si="4"/>
        <v>4</v>
      </c>
      <c r="Q86">
        <f t="shared" si="4"/>
        <v>4</v>
      </c>
      <c r="R86">
        <f t="shared" si="3"/>
        <v>4</v>
      </c>
      <c r="S86">
        <f t="shared" si="3"/>
        <v>4</v>
      </c>
      <c r="T86">
        <f t="shared" si="3"/>
        <v>4</v>
      </c>
      <c r="U86">
        <f t="shared" si="3"/>
        <v>4</v>
      </c>
    </row>
    <row r="87" spans="1:21" x14ac:dyDescent="0.25">
      <c r="A87" t="s">
        <v>61</v>
      </c>
      <c r="B87">
        <f t="shared" si="4"/>
        <v>4</v>
      </c>
      <c r="C87">
        <f t="shared" si="4"/>
        <v>4</v>
      </c>
      <c r="D87">
        <f t="shared" si="4"/>
        <v>3</v>
      </c>
      <c r="E87">
        <f t="shared" si="4"/>
        <v>3</v>
      </c>
      <c r="F87">
        <f t="shared" si="4"/>
        <v>4</v>
      </c>
      <c r="G87">
        <f t="shared" si="4"/>
        <v>2</v>
      </c>
      <c r="H87">
        <f t="shared" si="4"/>
        <v>2</v>
      </c>
      <c r="I87">
        <f t="shared" si="4"/>
        <v>2</v>
      </c>
      <c r="J87">
        <f t="shared" si="4"/>
        <v>2</v>
      </c>
      <c r="K87">
        <f t="shared" si="4"/>
        <v>2</v>
      </c>
      <c r="L87">
        <f t="shared" si="4"/>
        <v>2</v>
      </c>
      <c r="M87">
        <f t="shared" si="4"/>
        <v>2</v>
      </c>
      <c r="N87">
        <f t="shared" si="4"/>
        <v>2</v>
      </c>
      <c r="O87">
        <f t="shared" si="4"/>
        <v>2</v>
      </c>
      <c r="P87">
        <f t="shared" si="4"/>
        <v>2</v>
      </c>
      <c r="Q87">
        <f t="shared" si="4"/>
        <v>2</v>
      </c>
      <c r="R87">
        <f t="shared" si="3"/>
        <v>2</v>
      </c>
      <c r="S87">
        <f t="shared" si="3"/>
        <v>2</v>
      </c>
      <c r="T87">
        <f t="shared" si="3"/>
        <v>2</v>
      </c>
      <c r="U87">
        <f t="shared" si="3"/>
        <v>1</v>
      </c>
    </row>
    <row r="88" spans="1:21" x14ac:dyDescent="0.25">
      <c r="A88" t="s">
        <v>63</v>
      </c>
      <c r="B88">
        <f t="shared" si="4"/>
        <v>3</v>
      </c>
      <c r="C88">
        <f t="shared" si="4"/>
        <v>3</v>
      </c>
      <c r="D88">
        <f t="shared" si="4"/>
        <v>3</v>
      </c>
      <c r="E88">
        <f t="shared" si="4"/>
        <v>3</v>
      </c>
      <c r="F88">
        <f t="shared" si="4"/>
        <v>3</v>
      </c>
      <c r="G88">
        <f t="shared" si="4"/>
        <v>3</v>
      </c>
      <c r="H88">
        <f t="shared" si="4"/>
        <v>3</v>
      </c>
      <c r="I88">
        <f t="shared" si="4"/>
        <v>3</v>
      </c>
      <c r="J88">
        <f t="shared" si="4"/>
        <v>3</v>
      </c>
      <c r="K88">
        <f t="shared" si="4"/>
        <v>3</v>
      </c>
      <c r="L88">
        <f t="shared" si="4"/>
        <v>3</v>
      </c>
      <c r="M88">
        <f t="shared" si="4"/>
        <v>3</v>
      </c>
      <c r="N88">
        <f t="shared" si="4"/>
        <v>3</v>
      </c>
      <c r="O88">
        <f t="shared" si="4"/>
        <v>3</v>
      </c>
      <c r="P88">
        <f t="shared" si="4"/>
        <v>3</v>
      </c>
      <c r="Q88">
        <f t="shared" si="4"/>
        <v>3</v>
      </c>
      <c r="R88">
        <f t="shared" si="3"/>
        <v>3</v>
      </c>
      <c r="S88">
        <f t="shared" si="3"/>
        <v>4</v>
      </c>
      <c r="T88">
        <f t="shared" si="3"/>
        <v>4</v>
      </c>
      <c r="U88">
        <f t="shared" si="3"/>
        <v>4</v>
      </c>
    </row>
    <row r="89" spans="1:21" x14ac:dyDescent="0.25">
      <c r="A89" t="s">
        <v>65</v>
      </c>
      <c r="B89">
        <f t="shared" si="4"/>
        <v>2</v>
      </c>
      <c r="C89">
        <f t="shared" si="4"/>
        <v>2</v>
      </c>
      <c r="D89">
        <f t="shared" si="4"/>
        <v>2</v>
      </c>
      <c r="E89">
        <f t="shared" si="4"/>
        <v>2</v>
      </c>
      <c r="F89">
        <f t="shared" si="4"/>
        <v>2</v>
      </c>
      <c r="G89">
        <f t="shared" si="4"/>
        <v>2</v>
      </c>
      <c r="H89">
        <f t="shared" si="4"/>
        <v>2</v>
      </c>
      <c r="I89">
        <f t="shared" si="4"/>
        <v>2</v>
      </c>
      <c r="J89">
        <f t="shared" si="4"/>
        <v>3</v>
      </c>
      <c r="K89">
        <f t="shared" si="4"/>
        <v>3</v>
      </c>
      <c r="L89">
        <f t="shared" si="4"/>
        <v>3</v>
      </c>
      <c r="M89">
        <f t="shared" si="4"/>
        <v>3</v>
      </c>
      <c r="N89">
        <f t="shared" si="4"/>
        <v>3</v>
      </c>
      <c r="O89">
        <f t="shared" si="4"/>
        <v>3</v>
      </c>
      <c r="P89">
        <f t="shared" si="4"/>
        <v>3</v>
      </c>
      <c r="Q89">
        <f t="shared" si="4"/>
        <v>3</v>
      </c>
      <c r="R89">
        <f t="shared" si="3"/>
        <v>3</v>
      </c>
      <c r="S89">
        <f t="shared" si="3"/>
        <v>3</v>
      </c>
      <c r="T89">
        <f t="shared" si="3"/>
        <v>3</v>
      </c>
      <c r="U89">
        <f t="shared" si="3"/>
        <v>2</v>
      </c>
    </row>
    <row r="90" spans="1:21" x14ac:dyDescent="0.25">
      <c r="A90" t="s">
        <v>275</v>
      </c>
      <c r="B90">
        <v>4</v>
      </c>
      <c r="C90">
        <v>4</v>
      </c>
      <c r="D90">
        <v>4</v>
      </c>
      <c r="E90">
        <v>4</v>
      </c>
      <c r="F90">
        <v>4</v>
      </c>
      <c r="G90">
        <v>4</v>
      </c>
      <c r="H90">
        <v>4</v>
      </c>
      <c r="I90">
        <v>4</v>
      </c>
      <c r="J90">
        <v>4</v>
      </c>
      <c r="K90">
        <v>4</v>
      </c>
      <c r="L90">
        <v>4</v>
      </c>
      <c r="M90">
        <v>4</v>
      </c>
      <c r="N90">
        <v>4</v>
      </c>
      <c r="O90">
        <v>4</v>
      </c>
      <c r="P90">
        <v>4</v>
      </c>
      <c r="Q90">
        <v>4</v>
      </c>
      <c r="R90">
        <v>4</v>
      </c>
      <c r="S90">
        <v>4</v>
      </c>
      <c r="T90">
        <v>4</v>
      </c>
      <c r="U90">
        <v>4</v>
      </c>
    </row>
    <row r="91" spans="1:21" x14ac:dyDescent="0.25">
      <c r="A91" t="s">
        <v>77</v>
      </c>
      <c r="B91">
        <f t="shared" ref="B91:U91" si="5">IF(B19="None",1,IF(B19="Low",1,IF(B19="Moderate",2,IF(B19="High",3,IF(B19="In debt distress",4,"")))))</f>
        <v>2</v>
      </c>
      <c r="C91">
        <f t="shared" si="5"/>
        <v>2</v>
      </c>
      <c r="D91">
        <f t="shared" si="5"/>
        <v>2</v>
      </c>
      <c r="E91">
        <f t="shared" si="5"/>
        <v>1</v>
      </c>
      <c r="F91">
        <f t="shared" si="5"/>
        <v>1</v>
      </c>
      <c r="G91">
        <f t="shared" si="5"/>
        <v>1</v>
      </c>
      <c r="H91">
        <f t="shared" si="5"/>
        <v>1</v>
      </c>
      <c r="I91">
        <f t="shared" si="5"/>
        <v>1</v>
      </c>
      <c r="J91">
        <f t="shared" si="5"/>
        <v>2</v>
      </c>
      <c r="K91">
        <f t="shared" si="5"/>
        <v>2</v>
      </c>
      <c r="L91">
        <f t="shared" si="5"/>
        <v>2</v>
      </c>
      <c r="M91">
        <f t="shared" si="5"/>
        <v>3</v>
      </c>
      <c r="N91">
        <f t="shared" si="5"/>
        <v>3</v>
      </c>
      <c r="O91">
        <f t="shared" si="5"/>
        <v>3</v>
      </c>
      <c r="P91">
        <f t="shared" si="5"/>
        <v>3</v>
      </c>
      <c r="Q91">
        <f t="shared" si="5"/>
        <v>3</v>
      </c>
      <c r="R91">
        <f t="shared" si="5"/>
        <v>3</v>
      </c>
      <c r="S91">
        <f t="shared" si="5"/>
        <v>4</v>
      </c>
      <c r="T91">
        <f t="shared" si="5"/>
        <v>4</v>
      </c>
      <c r="U91">
        <f t="shared" si="5"/>
        <v>4</v>
      </c>
    </row>
    <row r="92" spans="1:21" x14ac:dyDescent="0.25">
      <c r="A92" t="s">
        <v>605</v>
      </c>
      <c r="B92">
        <f t="shared" ref="B92:U104" si="6">IF(B21="None",1,IF(B21="Low",1,IF(B21="Moderate",2,IF(B21="High",3,IF(B21="In debt distress",4,"")))))</f>
        <v>2</v>
      </c>
      <c r="C92">
        <f t="shared" si="6"/>
        <v>3</v>
      </c>
      <c r="D92">
        <f t="shared" si="6"/>
        <v>3</v>
      </c>
      <c r="E92">
        <f t="shared" si="6"/>
        <v>3</v>
      </c>
      <c r="F92">
        <f t="shared" si="6"/>
        <v>3</v>
      </c>
      <c r="G92">
        <f t="shared" si="6"/>
        <v>3</v>
      </c>
      <c r="H92">
        <f t="shared" si="6"/>
        <v>2</v>
      </c>
      <c r="I92">
        <f t="shared" si="6"/>
        <v>2</v>
      </c>
      <c r="J92">
        <f t="shared" si="6"/>
        <v>2</v>
      </c>
      <c r="K92">
        <f t="shared" si="6"/>
        <v>2</v>
      </c>
      <c r="L92">
        <f t="shared" si="6"/>
        <v>4</v>
      </c>
      <c r="M92">
        <f t="shared" si="6"/>
        <v>4</v>
      </c>
      <c r="N92">
        <f t="shared" si="6"/>
        <v>4</v>
      </c>
      <c r="O92">
        <f t="shared" si="6"/>
        <v>3</v>
      </c>
      <c r="P92">
        <f t="shared" si="6"/>
        <v>3</v>
      </c>
      <c r="Q92">
        <f t="shared" si="6"/>
        <v>3</v>
      </c>
      <c r="R92">
        <f t="shared" si="6"/>
        <v>3</v>
      </c>
      <c r="S92">
        <f t="shared" si="6"/>
        <v>3</v>
      </c>
      <c r="T92">
        <f t="shared" si="6"/>
        <v>3</v>
      </c>
      <c r="U92">
        <f t="shared" si="6"/>
        <v>3</v>
      </c>
    </row>
    <row r="93" spans="1:21" x14ac:dyDescent="0.25">
      <c r="A93" t="s">
        <v>85</v>
      </c>
      <c r="B93">
        <f t="shared" si="6"/>
        <v>2</v>
      </c>
      <c r="C93">
        <f t="shared" si="6"/>
        <v>2</v>
      </c>
      <c r="D93">
        <f t="shared" si="6"/>
        <v>2</v>
      </c>
      <c r="E93">
        <f t="shared" si="6"/>
        <v>2</v>
      </c>
      <c r="F93">
        <f t="shared" si="6"/>
        <v>2</v>
      </c>
      <c r="G93">
        <f t="shared" si="6"/>
        <v>2</v>
      </c>
      <c r="H93">
        <f t="shared" si="6"/>
        <v>2</v>
      </c>
      <c r="I93">
        <f t="shared" si="6"/>
        <v>2</v>
      </c>
      <c r="J93">
        <f t="shared" si="6"/>
        <v>3</v>
      </c>
      <c r="K93">
        <f t="shared" si="6"/>
        <v>3</v>
      </c>
      <c r="L93">
        <f t="shared" si="6"/>
        <v>3</v>
      </c>
      <c r="M93">
        <f t="shared" si="6"/>
        <v>3</v>
      </c>
      <c r="N93">
        <f t="shared" si="6"/>
        <v>3</v>
      </c>
      <c r="O93">
        <f t="shared" si="6"/>
        <v>3</v>
      </c>
      <c r="P93">
        <f t="shared" si="6"/>
        <v>3</v>
      </c>
      <c r="Q93">
        <f t="shared" si="6"/>
        <v>3</v>
      </c>
      <c r="R93">
        <f t="shared" si="6"/>
        <v>4</v>
      </c>
      <c r="S93">
        <f t="shared" si="6"/>
        <v>4</v>
      </c>
      <c r="T93">
        <f t="shared" si="6"/>
        <v>3</v>
      </c>
      <c r="U93">
        <f t="shared" si="6"/>
        <v>2</v>
      </c>
    </row>
    <row r="94" spans="1:21" x14ac:dyDescent="0.25">
      <c r="A94" t="s">
        <v>87</v>
      </c>
      <c r="B94">
        <f t="shared" si="6"/>
        <v>3</v>
      </c>
      <c r="C94">
        <f t="shared" si="6"/>
        <v>3</v>
      </c>
      <c r="D94">
        <f t="shared" si="6"/>
        <v>3</v>
      </c>
      <c r="E94">
        <f t="shared" si="6"/>
        <v>3</v>
      </c>
      <c r="F94">
        <f t="shared" si="6"/>
        <v>3</v>
      </c>
      <c r="G94">
        <f t="shared" si="6"/>
        <v>3</v>
      </c>
      <c r="H94">
        <f t="shared" si="6"/>
        <v>3</v>
      </c>
      <c r="I94">
        <f t="shared" si="6"/>
        <v>4</v>
      </c>
      <c r="J94">
        <f t="shared" si="6"/>
        <v>4</v>
      </c>
      <c r="K94">
        <f t="shared" si="6"/>
        <v>4</v>
      </c>
      <c r="L94">
        <f t="shared" si="6"/>
        <v>4</v>
      </c>
      <c r="M94">
        <f t="shared" si="6"/>
        <v>4</v>
      </c>
      <c r="N94">
        <f t="shared" si="6"/>
        <v>4</v>
      </c>
      <c r="O94">
        <f t="shared" si="6"/>
        <v>4</v>
      </c>
      <c r="P94">
        <f t="shared" si="6"/>
        <v>4</v>
      </c>
      <c r="Q94">
        <f t="shared" si="6"/>
        <v>4</v>
      </c>
      <c r="R94">
        <f t="shared" si="6"/>
        <v>4</v>
      </c>
      <c r="S94">
        <f t="shared" si="6"/>
        <v>4</v>
      </c>
      <c r="T94">
        <f t="shared" si="6"/>
        <v>4</v>
      </c>
      <c r="U94">
        <f t="shared" si="6"/>
        <v>4</v>
      </c>
    </row>
    <row r="95" spans="1:21" x14ac:dyDescent="0.25">
      <c r="A95" t="s">
        <v>90</v>
      </c>
      <c r="B95">
        <f t="shared" si="6"/>
        <v>4</v>
      </c>
      <c r="C95">
        <f t="shared" si="6"/>
        <v>4</v>
      </c>
      <c r="D95">
        <f t="shared" si="6"/>
        <v>4</v>
      </c>
      <c r="E95">
        <f t="shared" si="6"/>
        <v>4</v>
      </c>
      <c r="F95">
        <f t="shared" si="6"/>
        <v>4</v>
      </c>
      <c r="G95">
        <f t="shared" si="6"/>
        <v>2</v>
      </c>
      <c r="H95">
        <f t="shared" si="6"/>
        <v>2</v>
      </c>
      <c r="I95">
        <f t="shared" si="6"/>
        <v>2</v>
      </c>
      <c r="J95">
        <f t="shared" si="6"/>
        <v>2</v>
      </c>
      <c r="K95">
        <f t="shared" si="6"/>
        <v>2</v>
      </c>
      <c r="L95">
        <f t="shared" si="6"/>
        <v>2</v>
      </c>
      <c r="M95">
        <f t="shared" si="6"/>
        <v>2</v>
      </c>
      <c r="N95">
        <f t="shared" si="6"/>
        <v>2</v>
      </c>
      <c r="O95">
        <f t="shared" si="6"/>
        <v>2</v>
      </c>
      <c r="P95">
        <f t="shared" si="6"/>
        <v>2</v>
      </c>
      <c r="Q95">
        <f t="shared" si="6"/>
        <v>2</v>
      </c>
      <c r="R95">
        <f t="shared" si="6"/>
        <v>2</v>
      </c>
      <c r="S95">
        <f t="shared" si="6"/>
        <v>2</v>
      </c>
      <c r="T95">
        <f t="shared" si="6"/>
        <v>2</v>
      </c>
      <c r="U95">
        <f t="shared" si="6"/>
        <v>2</v>
      </c>
    </row>
    <row r="96" spans="1:21" x14ac:dyDescent="0.25">
      <c r="A96" t="s">
        <v>92</v>
      </c>
      <c r="B96">
        <f t="shared" si="6"/>
        <v>4</v>
      </c>
      <c r="C96">
        <f t="shared" si="6"/>
        <v>4</v>
      </c>
      <c r="D96">
        <f t="shared" si="6"/>
        <v>4</v>
      </c>
      <c r="E96">
        <f t="shared" si="6"/>
        <v>3</v>
      </c>
      <c r="F96">
        <f t="shared" si="6"/>
        <v>2</v>
      </c>
      <c r="G96">
        <f t="shared" si="6"/>
        <v>2</v>
      </c>
      <c r="H96">
        <f t="shared" si="6"/>
        <v>2</v>
      </c>
      <c r="I96">
        <f t="shared" si="6"/>
        <v>2</v>
      </c>
      <c r="J96">
        <f t="shared" si="6"/>
        <v>2</v>
      </c>
      <c r="K96">
        <f t="shared" si="6"/>
        <v>2</v>
      </c>
      <c r="L96">
        <f t="shared" si="6"/>
        <v>2</v>
      </c>
      <c r="M96">
        <f t="shared" si="6"/>
        <v>2</v>
      </c>
      <c r="N96">
        <f t="shared" si="6"/>
        <v>2</v>
      </c>
      <c r="O96">
        <f t="shared" si="6"/>
        <v>2</v>
      </c>
      <c r="P96">
        <f t="shared" si="6"/>
        <v>3</v>
      </c>
      <c r="Q96">
        <f t="shared" si="6"/>
        <v>3</v>
      </c>
      <c r="R96">
        <f t="shared" si="6"/>
        <v>3</v>
      </c>
      <c r="S96">
        <f t="shared" si="6"/>
        <v>3</v>
      </c>
      <c r="T96">
        <f t="shared" si="6"/>
        <v>3</v>
      </c>
      <c r="U96">
        <f t="shared" si="6"/>
        <v>3</v>
      </c>
    </row>
    <row r="97" spans="1:21" x14ac:dyDescent="0.25">
      <c r="A97" t="s">
        <v>93</v>
      </c>
      <c r="B97" t="str">
        <f t="shared" si="6"/>
        <v/>
      </c>
      <c r="C97" t="str">
        <f t="shared" si="6"/>
        <v/>
      </c>
      <c r="D97" t="str">
        <f t="shared" si="6"/>
        <v/>
      </c>
      <c r="E97">
        <f t="shared" si="6"/>
        <v>2</v>
      </c>
      <c r="F97">
        <f t="shared" si="6"/>
        <v>2</v>
      </c>
      <c r="G97">
        <f t="shared" si="6"/>
        <v>2</v>
      </c>
      <c r="H97">
        <f t="shared" si="6"/>
        <v>2</v>
      </c>
      <c r="I97">
        <f t="shared" si="6"/>
        <v>2</v>
      </c>
      <c r="J97">
        <f t="shared" si="6"/>
        <v>2</v>
      </c>
      <c r="K97">
        <f t="shared" si="6"/>
        <v>2</v>
      </c>
      <c r="L97">
        <f t="shared" si="6"/>
        <v>2</v>
      </c>
      <c r="M97">
        <f t="shared" si="6"/>
        <v>2</v>
      </c>
      <c r="N97">
        <f t="shared" si="6"/>
        <v>2</v>
      </c>
      <c r="O97">
        <f t="shared" si="6"/>
        <v>2</v>
      </c>
      <c r="P97">
        <f t="shared" si="6"/>
        <v>2</v>
      </c>
      <c r="Q97">
        <f t="shared" si="6"/>
        <v>2</v>
      </c>
      <c r="R97">
        <f t="shared" si="6"/>
        <v>2</v>
      </c>
      <c r="S97">
        <f t="shared" si="6"/>
        <v>2</v>
      </c>
      <c r="T97">
        <f t="shared" si="6"/>
        <v>1</v>
      </c>
      <c r="U97">
        <f t="shared" si="6"/>
        <v>1</v>
      </c>
    </row>
    <row r="98" spans="1:21" x14ac:dyDescent="0.25">
      <c r="A98" t="s">
        <v>95</v>
      </c>
      <c r="B98">
        <f t="shared" si="6"/>
        <v>3</v>
      </c>
      <c r="C98">
        <f t="shared" si="6"/>
        <v>3</v>
      </c>
      <c r="D98">
        <f t="shared" si="6"/>
        <v>3</v>
      </c>
      <c r="E98">
        <f t="shared" si="6"/>
        <v>3</v>
      </c>
      <c r="F98">
        <f t="shared" si="6"/>
        <v>3</v>
      </c>
      <c r="G98">
        <f t="shared" si="6"/>
        <v>3</v>
      </c>
      <c r="H98">
        <f t="shared" si="6"/>
        <v>3</v>
      </c>
      <c r="I98">
        <f t="shared" si="6"/>
        <v>3</v>
      </c>
      <c r="J98">
        <f t="shared" si="6"/>
        <v>2</v>
      </c>
      <c r="K98">
        <f t="shared" si="6"/>
        <v>2</v>
      </c>
      <c r="L98">
        <f t="shared" si="6"/>
        <v>3</v>
      </c>
      <c r="M98">
        <f t="shared" si="6"/>
        <v>3</v>
      </c>
      <c r="N98">
        <f t="shared" si="6"/>
        <v>3</v>
      </c>
      <c r="O98">
        <f t="shared" si="6"/>
        <v>3</v>
      </c>
      <c r="P98">
        <f t="shared" si="6"/>
        <v>3</v>
      </c>
      <c r="Q98">
        <f t="shared" si="6"/>
        <v>3</v>
      </c>
      <c r="R98">
        <f t="shared" si="6"/>
        <v>3</v>
      </c>
      <c r="S98">
        <f t="shared" si="6"/>
        <v>3</v>
      </c>
      <c r="T98">
        <f t="shared" si="6"/>
        <v>3</v>
      </c>
      <c r="U98">
        <f t="shared" si="6"/>
        <v>3</v>
      </c>
    </row>
    <row r="99" spans="1:21" x14ac:dyDescent="0.25">
      <c r="A99" t="s">
        <v>97</v>
      </c>
      <c r="B99">
        <f t="shared" si="6"/>
        <v>2</v>
      </c>
      <c r="C99">
        <f t="shared" si="6"/>
        <v>1</v>
      </c>
      <c r="D99">
        <f t="shared" si="6"/>
        <v>1</v>
      </c>
      <c r="E99">
        <f t="shared" si="6"/>
        <v>1</v>
      </c>
      <c r="F99">
        <f t="shared" si="6"/>
        <v>1</v>
      </c>
      <c r="G99">
        <f t="shared" si="6"/>
        <v>1</v>
      </c>
      <c r="H99">
        <f t="shared" si="6"/>
        <v>1</v>
      </c>
      <c r="I99">
        <f t="shared" si="6"/>
        <v>2</v>
      </c>
      <c r="J99">
        <f t="shared" si="6"/>
        <v>2</v>
      </c>
      <c r="K99">
        <f t="shared" si="6"/>
        <v>2</v>
      </c>
      <c r="L99">
        <f t="shared" si="6"/>
        <v>2</v>
      </c>
      <c r="M99">
        <f t="shared" si="6"/>
        <v>2</v>
      </c>
      <c r="N99">
        <f t="shared" si="6"/>
        <v>1</v>
      </c>
      <c r="O99">
        <f t="shared" si="6"/>
        <v>1</v>
      </c>
      <c r="P99">
        <f t="shared" si="6"/>
        <v>1</v>
      </c>
      <c r="Q99">
        <f t="shared" si="6"/>
        <v>1</v>
      </c>
      <c r="R99">
        <f t="shared" si="6"/>
        <v>1</v>
      </c>
      <c r="S99">
        <f t="shared" si="6"/>
        <v>1</v>
      </c>
      <c r="T99">
        <f t="shared" si="6"/>
        <v>1</v>
      </c>
      <c r="U99">
        <f t="shared" si="6"/>
        <v>1</v>
      </c>
    </row>
    <row r="100" spans="1:21" x14ac:dyDescent="0.25">
      <c r="A100" t="s">
        <v>111</v>
      </c>
      <c r="B100">
        <f t="shared" si="6"/>
        <v>1</v>
      </c>
      <c r="C100">
        <f t="shared" si="6"/>
        <v>1</v>
      </c>
      <c r="D100">
        <f t="shared" si="6"/>
        <v>1</v>
      </c>
      <c r="E100">
        <f t="shared" si="6"/>
        <v>1</v>
      </c>
      <c r="F100">
        <f t="shared" si="6"/>
        <v>1</v>
      </c>
      <c r="G100">
        <f t="shared" si="6"/>
        <v>1</v>
      </c>
      <c r="H100">
        <f t="shared" si="6"/>
        <v>1</v>
      </c>
      <c r="I100">
        <f t="shared" si="6"/>
        <v>1</v>
      </c>
      <c r="J100">
        <f t="shared" si="6"/>
        <v>1</v>
      </c>
      <c r="K100">
        <f t="shared" si="6"/>
        <v>1</v>
      </c>
      <c r="L100">
        <f t="shared" si="6"/>
        <v>1</v>
      </c>
      <c r="M100">
        <f t="shared" si="6"/>
        <v>2</v>
      </c>
      <c r="N100">
        <f t="shared" si="6"/>
        <v>2</v>
      </c>
      <c r="O100">
        <f t="shared" si="6"/>
        <v>3</v>
      </c>
      <c r="P100">
        <f t="shared" si="6"/>
        <v>3</v>
      </c>
      <c r="Q100">
        <f t="shared" si="6"/>
        <v>3</v>
      </c>
      <c r="R100">
        <f t="shared" si="6"/>
        <v>3</v>
      </c>
      <c r="S100">
        <f t="shared" si="6"/>
        <v>3</v>
      </c>
      <c r="T100">
        <f t="shared" si="6"/>
        <v>3</v>
      </c>
      <c r="U100">
        <f t="shared" si="6"/>
        <v>3</v>
      </c>
    </row>
    <row r="101" spans="1:21" x14ac:dyDescent="0.25">
      <c r="A101" t="s">
        <v>113</v>
      </c>
      <c r="B101" t="str">
        <f t="shared" si="6"/>
        <v/>
      </c>
      <c r="C101" t="str">
        <f t="shared" si="6"/>
        <v/>
      </c>
      <c r="D101" t="str">
        <f t="shared" si="6"/>
        <v/>
      </c>
      <c r="E101" t="str">
        <f t="shared" si="6"/>
        <v/>
      </c>
      <c r="F101">
        <f t="shared" si="6"/>
        <v>3</v>
      </c>
      <c r="G101">
        <f t="shared" si="6"/>
        <v>3</v>
      </c>
      <c r="H101">
        <f t="shared" si="6"/>
        <v>3</v>
      </c>
      <c r="I101">
        <f t="shared" si="6"/>
        <v>3</v>
      </c>
      <c r="J101">
        <f t="shared" si="6"/>
        <v>3</v>
      </c>
      <c r="K101">
        <f t="shared" si="6"/>
        <v>3</v>
      </c>
      <c r="L101">
        <f t="shared" si="6"/>
        <v>3</v>
      </c>
      <c r="M101">
        <f t="shared" si="6"/>
        <v>3</v>
      </c>
      <c r="N101">
        <f t="shared" si="6"/>
        <v>3</v>
      </c>
      <c r="O101">
        <f t="shared" si="6"/>
        <v>3</v>
      </c>
      <c r="P101">
        <f t="shared" si="6"/>
        <v>3</v>
      </c>
      <c r="Q101">
        <f t="shared" si="6"/>
        <v>3</v>
      </c>
      <c r="R101">
        <f t="shared" si="6"/>
        <v>3</v>
      </c>
      <c r="S101">
        <f t="shared" si="6"/>
        <v>3</v>
      </c>
      <c r="T101">
        <f t="shared" si="6"/>
        <v>3</v>
      </c>
      <c r="U101">
        <f t="shared" si="6"/>
        <v>3</v>
      </c>
    </row>
    <row r="102" spans="1:21" x14ac:dyDescent="0.25">
      <c r="A102" t="s">
        <v>276</v>
      </c>
      <c r="B102">
        <f t="shared" si="6"/>
        <v>2</v>
      </c>
      <c r="C102">
        <f t="shared" si="6"/>
        <v>2</v>
      </c>
      <c r="D102">
        <f t="shared" si="6"/>
        <v>2</v>
      </c>
      <c r="E102">
        <f t="shared" si="6"/>
        <v>2</v>
      </c>
      <c r="F102">
        <f t="shared" si="6"/>
        <v>2</v>
      </c>
      <c r="G102">
        <f t="shared" si="6"/>
        <v>2</v>
      </c>
      <c r="H102">
        <f t="shared" si="6"/>
        <v>2</v>
      </c>
      <c r="I102">
        <f t="shared" si="6"/>
        <v>2</v>
      </c>
      <c r="J102">
        <f t="shared" si="6"/>
        <v>2</v>
      </c>
      <c r="K102">
        <f t="shared" si="6"/>
        <v>2</v>
      </c>
      <c r="L102">
        <f t="shared" si="6"/>
        <v>2</v>
      </c>
      <c r="M102">
        <f t="shared" si="6"/>
        <v>2</v>
      </c>
      <c r="N102">
        <f t="shared" si="6"/>
        <v>2</v>
      </c>
      <c r="O102">
        <f t="shared" si="6"/>
        <v>2</v>
      </c>
      <c r="P102">
        <f t="shared" si="6"/>
        <v>2</v>
      </c>
      <c r="Q102">
        <f t="shared" si="6"/>
        <v>2</v>
      </c>
      <c r="R102">
        <f t="shared" si="6"/>
        <v>2</v>
      </c>
      <c r="S102">
        <f t="shared" si="6"/>
        <v>2</v>
      </c>
      <c r="T102">
        <f t="shared" si="6"/>
        <v>2</v>
      </c>
      <c r="U102">
        <f t="shared" si="6"/>
        <v>2</v>
      </c>
    </row>
    <row r="103" spans="1:21" x14ac:dyDescent="0.25">
      <c r="A103" t="s">
        <v>277</v>
      </c>
      <c r="B103">
        <f t="shared" si="6"/>
        <v>3</v>
      </c>
      <c r="C103">
        <f t="shared" si="6"/>
        <v>3</v>
      </c>
      <c r="D103">
        <f t="shared" si="6"/>
        <v>3</v>
      </c>
      <c r="E103">
        <f t="shared" si="6"/>
        <v>3</v>
      </c>
      <c r="F103">
        <f t="shared" si="6"/>
        <v>3</v>
      </c>
      <c r="G103">
        <f t="shared" si="6"/>
        <v>2</v>
      </c>
      <c r="H103">
        <f t="shared" si="6"/>
        <v>2</v>
      </c>
      <c r="I103">
        <f t="shared" si="6"/>
        <v>2</v>
      </c>
      <c r="J103">
        <f t="shared" si="6"/>
        <v>2</v>
      </c>
      <c r="K103">
        <f t="shared" si="6"/>
        <v>2</v>
      </c>
      <c r="L103">
        <f t="shared" si="6"/>
        <v>3</v>
      </c>
      <c r="M103">
        <f t="shared" si="6"/>
        <v>3</v>
      </c>
      <c r="N103">
        <f t="shared" si="6"/>
        <v>3</v>
      </c>
      <c r="O103">
        <f t="shared" si="6"/>
        <v>3</v>
      </c>
      <c r="P103">
        <f t="shared" si="6"/>
        <v>3</v>
      </c>
      <c r="Q103">
        <f t="shared" si="6"/>
        <v>3</v>
      </c>
      <c r="R103">
        <f t="shared" si="6"/>
        <v>4</v>
      </c>
      <c r="S103">
        <f t="shared" si="6"/>
        <v>4</v>
      </c>
      <c r="T103">
        <f t="shared" si="6"/>
        <v>4</v>
      </c>
      <c r="U103">
        <f t="shared" si="6"/>
        <v>4</v>
      </c>
    </row>
    <row r="104" spans="1:21" x14ac:dyDescent="0.25">
      <c r="A104" t="s">
        <v>121</v>
      </c>
      <c r="B104">
        <f t="shared" si="6"/>
        <v>2</v>
      </c>
      <c r="C104">
        <f t="shared" si="6"/>
        <v>2</v>
      </c>
      <c r="D104">
        <f t="shared" si="6"/>
        <v>2</v>
      </c>
      <c r="E104">
        <f t="shared" si="6"/>
        <v>2</v>
      </c>
      <c r="F104">
        <f t="shared" si="6"/>
        <v>2</v>
      </c>
      <c r="G104">
        <f t="shared" si="6"/>
        <v>2</v>
      </c>
      <c r="H104">
        <f t="shared" si="6"/>
        <v>2</v>
      </c>
      <c r="I104">
        <f t="shared" si="6"/>
        <v>2</v>
      </c>
      <c r="J104">
        <f t="shared" si="6"/>
        <v>2</v>
      </c>
      <c r="K104">
        <f t="shared" si="6"/>
        <v>2</v>
      </c>
      <c r="L104">
        <f t="shared" si="6"/>
        <v>2</v>
      </c>
      <c r="M104">
        <f t="shared" si="6"/>
        <v>1</v>
      </c>
      <c r="N104">
        <f t="shared" si="6"/>
        <v>2</v>
      </c>
      <c r="O104">
        <f t="shared" si="6"/>
        <v>2</v>
      </c>
      <c r="P104">
        <f t="shared" si="6"/>
        <v>2</v>
      </c>
      <c r="Q104">
        <f t="shared" ref="Q104:U119" si="7">IF(Q33="None",1,IF(Q33="Low",1,IF(Q33="Moderate",2,IF(Q33="High",3,IF(Q33="In debt distress",4,"")))))</f>
        <v>2</v>
      </c>
      <c r="R104">
        <f t="shared" si="7"/>
        <v>2</v>
      </c>
      <c r="S104">
        <f t="shared" si="7"/>
        <v>2</v>
      </c>
      <c r="T104">
        <f t="shared" si="7"/>
        <v>2</v>
      </c>
      <c r="U104">
        <f t="shared" si="7"/>
        <v>2</v>
      </c>
    </row>
    <row r="105" spans="1:21" x14ac:dyDescent="0.25">
      <c r="A105" t="s">
        <v>123</v>
      </c>
      <c r="B105">
        <f t="shared" ref="B105:Q120" si="8">IF(B34="None",1,IF(B34="Low",1,IF(B34="Moderate",2,IF(B34="High",3,IF(B34="In debt distress",4,"")))))</f>
        <v>4</v>
      </c>
      <c r="C105">
        <f t="shared" si="8"/>
        <v>4</v>
      </c>
      <c r="D105">
        <f t="shared" si="8"/>
        <v>4</v>
      </c>
      <c r="E105">
        <f t="shared" si="8"/>
        <v>1</v>
      </c>
      <c r="F105">
        <f t="shared" si="8"/>
        <v>1</v>
      </c>
      <c r="G105">
        <f t="shared" si="8"/>
        <v>1</v>
      </c>
      <c r="H105">
        <f t="shared" si="8"/>
        <v>1</v>
      </c>
      <c r="I105">
        <f t="shared" si="8"/>
        <v>1</v>
      </c>
      <c r="J105">
        <f t="shared" si="8"/>
        <v>2</v>
      </c>
      <c r="K105">
        <f t="shared" si="8"/>
        <v>2</v>
      </c>
      <c r="L105">
        <f t="shared" si="8"/>
        <v>2</v>
      </c>
      <c r="M105">
        <f t="shared" si="8"/>
        <v>2</v>
      </c>
      <c r="N105">
        <f t="shared" si="8"/>
        <v>2</v>
      </c>
      <c r="O105">
        <f t="shared" si="8"/>
        <v>2</v>
      </c>
      <c r="P105">
        <f t="shared" si="8"/>
        <v>2</v>
      </c>
      <c r="Q105">
        <f t="shared" si="8"/>
        <v>2</v>
      </c>
      <c r="R105">
        <f t="shared" si="7"/>
        <v>2</v>
      </c>
      <c r="S105">
        <f t="shared" si="7"/>
        <v>2</v>
      </c>
      <c r="T105">
        <f t="shared" si="7"/>
        <v>2</v>
      </c>
      <c r="U105">
        <f t="shared" si="7"/>
        <v>2</v>
      </c>
    </row>
    <row r="106" spans="1:21" x14ac:dyDescent="0.25">
      <c r="A106" t="s">
        <v>125</v>
      </c>
      <c r="B106">
        <f t="shared" si="8"/>
        <v>1</v>
      </c>
      <c r="C106">
        <f t="shared" si="8"/>
        <v>1</v>
      </c>
      <c r="D106">
        <f t="shared" si="8"/>
        <v>1</v>
      </c>
      <c r="E106">
        <f t="shared" si="8"/>
        <v>1</v>
      </c>
      <c r="F106">
        <f t="shared" si="8"/>
        <v>1</v>
      </c>
      <c r="G106">
        <f t="shared" si="8"/>
        <v>1</v>
      </c>
      <c r="H106">
        <f t="shared" si="8"/>
        <v>1</v>
      </c>
      <c r="I106">
        <f t="shared" si="8"/>
        <v>1</v>
      </c>
      <c r="J106">
        <f t="shared" si="8"/>
        <v>2</v>
      </c>
      <c r="K106">
        <f t="shared" si="8"/>
        <v>2</v>
      </c>
      <c r="L106">
        <f t="shared" si="8"/>
        <v>2</v>
      </c>
      <c r="M106">
        <f t="shared" si="8"/>
        <v>2</v>
      </c>
      <c r="N106">
        <f t="shared" si="8"/>
        <v>1</v>
      </c>
      <c r="O106">
        <f t="shared" si="8"/>
        <v>2</v>
      </c>
      <c r="P106">
        <f t="shared" si="8"/>
        <v>2</v>
      </c>
      <c r="Q106">
        <f t="shared" si="8"/>
        <v>2</v>
      </c>
      <c r="R106">
        <f t="shared" si="7"/>
        <v>2</v>
      </c>
      <c r="S106">
        <f t="shared" si="7"/>
        <v>2</v>
      </c>
      <c r="T106">
        <f t="shared" si="7"/>
        <v>2</v>
      </c>
      <c r="U106">
        <f t="shared" si="7"/>
        <v>2</v>
      </c>
    </row>
    <row r="107" spans="1:21" x14ac:dyDescent="0.25">
      <c r="A107" t="s">
        <v>127</v>
      </c>
      <c r="B107">
        <f t="shared" si="8"/>
        <v>2</v>
      </c>
      <c r="C107">
        <f t="shared" si="8"/>
        <v>2</v>
      </c>
      <c r="D107">
        <f t="shared" si="8"/>
        <v>2</v>
      </c>
      <c r="E107">
        <f t="shared" si="8"/>
        <v>2</v>
      </c>
      <c r="F107">
        <f t="shared" si="8"/>
        <v>2</v>
      </c>
      <c r="G107">
        <f t="shared" si="8"/>
        <v>2</v>
      </c>
      <c r="H107">
        <f t="shared" si="8"/>
        <v>2</v>
      </c>
      <c r="I107">
        <f t="shared" si="8"/>
        <v>2</v>
      </c>
      <c r="J107">
        <f t="shared" si="8"/>
        <v>2</v>
      </c>
      <c r="K107">
        <f t="shared" si="8"/>
        <v>2</v>
      </c>
      <c r="L107">
        <f t="shared" si="8"/>
        <v>2</v>
      </c>
      <c r="M107">
        <f t="shared" si="8"/>
        <v>2</v>
      </c>
      <c r="N107">
        <f t="shared" si="8"/>
        <v>2</v>
      </c>
      <c r="O107">
        <f t="shared" si="8"/>
        <v>2</v>
      </c>
      <c r="P107">
        <f t="shared" si="8"/>
        <v>3</v>
      </c>
      <c r="Q107">
        <f t="shared" si="8"/>
        <v>4</v>
      </c>
      <c r="R107">
        <f t="shared" si="7"/>
        <v>4</v>
      </c>
      <c r="S107">
        <f t="shared" si="7"/>
        <v>4</v>
      </c>
      <c r="T107">
        <f t="shared" si="7"/>
        <v>4</v>
      </c>
      <c r="U107">
        <f t="shared" si="7"/>
        <v>4</v>
      </c>
    </row>
    <row r="108" spans="1:21" x14ac:dyDescent="0.25">
      <c r="A108" t="s">
        <v>129</v>
      </c>
      <c r="B108" t="str">
        <f t="shared" si="8"/>
        <v/>
      </c>
      <c r="C108" t="str">
        <f t="shared" si="8"/>
        <v/>
      </c>
      <c r="D108">
        <f t="shared" si="8"/>
        <v>2</v>
      </c>
      <c r="E108">
        <f t="shared" si="8"/>
        <v>2</v>
      </c>
      <c r="F108">
        <f t="shared" si="8"/>
        <v>2</v>
      </c>
      <c r="G108">
        <f t="shared" si="8"/>
        <v>2</v>
      </c>
      <c r="H108">
        <f t="shared" si="8"/>
        <v>2</v>
      </c>
      <c r="I108">
        <f t="shared" si="8"/>
        <v>2</v>
      </c>
      <c r="J108">
        <f t="shared" si="8"/>
        <v>2</v>
      </c>
      <c r="K108">
        <f t="shared" si="8"/>
        <v>3</v>
      </c>
      <c r="L108">
        <f t="shared" si="8"/>
        <v>3</v>
      </c>
      <c r="M108">
        <f t="shared" si="8"/>
        <v>3</v>
      </c>
      <c r="N108">
        <f t="shared" si="8"/>
        <v>3</v>
      </c>
      <c r="O108">
        <f t="shared" si="8"/>
        <v>3</v>
      </c>
      <c r="P108">
        <f t="shared" si="8"/>
        <v>3</v>
      </c>
      <c r="Q108">
        <f t="shared" si="8"/>
        <v>3</v>
      </c>
      <c r="R108">
        <f t="shared" si="7"/>
        <v>3</v>
      </c>
      <c r="S108">
        <f t="shared" si="7"/>
        <v>3</v>
      </c>
      <c r="T108">
        <f t="shared" si="7"/>
        <v>3</v>
      </c>
      <c r="U108">
        <f t="shared" si="7"/>
        <v>3</v>
      </c>
    </row>
    <row r="109" spans="1:21" x14ac:dyDescent="0.25">
      <c r="A109" t="s">
        <v>131</v>
      </c>
      <c r="B109">
        <f t="shared" si="8"/>
        <v>1</v>
      </c>
      <c r="C109">
        <f t="shared" si="8"/>
        <v>1</v>
      </c>
      <c r="D109">
        <f t="shared" si="8"/>
        <v>1</v>
      </c>
      <c r="E109">
        <f t="shared" si="8"/>
        <v>1</v>
      </c>
      <c r="F109">
        <f t="shared" si="8"/>
        <v>2</v>
      </c>
      <c r="G109">
        <f t="shared" si="8"/>
        <v>2</v>
      </c>
      <c r="H109">
        <f t="shared" si="8"/>
        <v>2</v>
      </c>
      <c r="I109">
        <f t="shared" si="8"/>
        <v>2</v>
      </c>
      <c r="J109">
        <f t="shared" si="8"/>
        <v>2</v>
      </c>
      <c r="K109">
        <f t="shared" si="8"/>
        <v>2</v>
      </c>
      <c r="L109">
        <f t="shared" si="8"/>
        <v>2</v>
      </c>
      <c r="M109">
        <f t="shared" si="8"/>
        <v>2</v>
      </c>
      <c r="N109">
        <f t="shared" si="8"/>
        <v>2</v>
      </c>
      <c r="O109">
        <f t="shared" si="8"/>
        <v>2</v>
      </c>
      <c r="P109">
        <f t="shared" si="8"/>
        <v>2</v>
      </c>
      <c r="Q109">
        <f t="shared" si="8"/>
        <v>2</v>
      </c>
      <c r="R109">
        <f t="shared" si="7"/>
        <v>2</v>
      </c>
      <c r="S109">
        <f t="shared" si="7"/>
        <v>2</v>
      </c>
      <c r="T109">
        <f t="shared" si="7"/>
        <v>2</v>
      </c>
      <c r="U109">
        <f t="shared" si="7"/>
        <v>2</v>
      </c>
    </row>
    <row r="110" spans="1:21" x14ac:dyDescent="0.25">
      <c r="A110" t="s">
        <v>133</v>
      </c>
      <c r="B110" t="str">
        <f t="shared" si="8"/>
        <v/>
      </c>
      <c r="C110" t="str">
        <f t="shared" si="8"/>
        <v/>
      </c>
      <c r="D110" t="str">
        <f t="shared" si="8"/>
        <v/>
      </c>
      <c r="E110" t="str">
        <f t="shared" si="8"/>
        <v/>
      </c>
      <c r="F110" t="str">
        <f t="shared" si="8"/>
        <v/>
      </c>
      <c r="G110" t="str">
        <f t="shared" si="8"/>
        <v/>
      </c>
      <c r="H110">
        <f t="shared" si="8"/>
        <v>3</v>
      </c>
      <c r="I110">
        <f t="shared" si="8"/>
        <v>3</v>
      </c>
      <c r="J110">
        <f t="shared" si="8"/>
        <v>3</v>
      </c>
      <c r="K110">
        <f t="shared" si="8"/>
        <v>3</v>
      </c>
      <c r="L110">
        <f t="shared" si="8"/>
        <v>3</v>
      </c>
      <c r="M110">
        <f t="shared" si="8"/>
        <v>3</v>
      </c>
      <c r="N110">
        <f t="shared" si="8"/>
        <v>3</v>
      </c>
      <c r="O110">
        <f t="shared" si="8"/>
        <v>3</v>
      </c>
      <c r="P110">
        <f t="shared" si="8"/>
        <v>3</v>
      </c>
      <c r="Q110">
        <f t="shared" si="8"/>
        <v>3</v>
      </c>
      <c r="R110">
        <f t="shared" si="7"/>
        <v>3</v>
      </c>
      <c r="S110">
        <f t="shared" si="7"/>
        <v>3</v>
      </c>
      <c r="T110">
        <f t="shared" si="7"/>
        <v>2</v>
      </c>
      <c r="U110">
        <f t="shared" si="7"/>
        <v>2</v>
      </c>
    </row>
    <row r="111" spans="1:21" x14ac:dyDescent="0.25">
      <c r="A111" t="s">
        <v>254</v>
      </c>
      <c r="B111">
        <f t="shared" si="8"/>
        <v>2</v>
      </c>
      <c r="C111">
        <f t="shared" si="8"/>
        <v>2</v>
      </c>
      <c r="D111">
        <f t="shared" si="8"/>
        <v>2</v>
      </c>
      <c r="E111">
        <f t="shared" si="8"/>
        <v>2</v>
      </c>
      <c r="F111">
        <f t="shared" si="8"/>
        <v>2</v>
      </c>
      <c r="G111">
        <f t="shared" si="8"/>
        <v>2</v>
      </c>
      <c r="H111">
        <f t="shared" si="8"/>
        <v>2</v>
      </c>
      <c r="I111">
        <f t="shared" si="8"/>
        <v>3</v>
      </c>
      <c r="J111">
        <f t="shared" si="8"/>
        <v>3</v>
      </c>
      <c r="K111">
        <f t="shared" si="8"/>
        <v>3</v>
      </c>
      <c r="L111">
        <f t="shared" si="8"/>
        <v>3</v>
      </c>
      <c r="M111">
        <f t="shared" si="8"/>
        <v>3</v>
      </c>
      <c r="N111">
        <f t="shared" si="8"/>
        <v>3</v>
      </c>
      <c r="O111">
        <f t="shared" si="8"/>
        <v>3</v>
      </c>
      <c r="P111">
        <f t="shared" si="8"/>
        <v>3</v>
      </c>
      <c r="Q111">
        <f t="shared" si="8"/>
        <v>3</v>
      </c>
      <c r="R111">
        <f t="shared" si="7"/>
        <v>2</v>
      </c>
      <c r="S111">
        <f t="shared" si="7"/>
        <v>2</v>
      </c>
      <c r="T111">
        <f t="shared" si="7"/>
        <v>2</v>
      </c>
      <c r="U111">
        <f t="shared" si="7"/>
        <v>2</v>
      </c>
    </row>
    <row r="112" spans="1:21" x14ac:dyDescent="0.25">
      <c r="A112" t="s">
        <v>141</v>
      </c>
      <c r="B112" t="str">
        <f t="shared" si="8"/>
        <v/>
      </c>
      <c r="C112" t="str">
        <f t="shared" si="8"/>
        <v/>
      </c>
      <c r="D112" t="str">
        <f t="shared" si="8"/>
        <v/>
      </c>
      <c r="E112" t="str">
        <f t="shared" si="8"/>
        <v/>
      </c>
      <c r="F112" t="str">
        <f t="shared" si="8"/>
        <v/>
      </c>
      <c r="G112" t="str">
        <f t="shared" si="8"/>
        <v/>
      </c>
      <c r="H112" t="str">
        <f t="shared" si="8"/>
        <v/>
      </c>
      <c r="I112" t="str">
        <f t="shared" si="8"/>
        <v/>
      </c>
      <c r="J112">
        <f t="shared" si="8"/>
        <v>3</v>
      </c>
      <c r="K112">
        <f t="shared" si="8"/>
        <v>3</v>
      </c>
      <c r="L112">
        <f t="shared" si="8"/>
        <v>3</v>
      </c>
      <c r="M112">
        <f t="shared" si="8"/>
        <v>3</v>
      </c>
      <c r="N112">
        <f t="shared" si="8"/>
        <v>3</v>
      </c>
      <c r="O112">
        <f t="shared" si="8"/>
        <v>3</v>
      </c>
      <c r="P112">
        <f t="shared" si="8"/>
        <v>3</v>
      </c>
      <c r="Q112">
        <f t="shared" si="8"/>
        <v>3</v>
      </c>
      <c r="R112">
        <f t="shared" si="7"/>
        <v>3</v>
      </c>
      <c r="S112">
        <f t="shared" si="7"/>
        <v>3</v>
      </c>
      <c r="T112">
        <f t="shared" si="7"/>
        <v>3</v>
      </c>
      <c r="U112">
        <f t="shared" si="7"/>
        <v>2</v>
      </c>
    </row>
    <row r="113" spans="1:21" x14ac:dyDescent="0.25">
      <c r="A113" t="s">
        <v>142</v>
      </c>
      <c r="B113">
        <f t="shared" si="8"/>
        <v>1</v>
      </c>
      <c r="C113">
        <f t="shared" si="8"/>
        <v>1</v>
      </c>
      <c r="D113">
        <f t="shared" si="8"/>
        <v>1</v>
      </c>
      <c r="E113">
        <f t="shared" si="8"/>
        <v>1</v>
      </c>
      <c r="F113">
        <f t="shared" si="8"/>
        <v>1</v>
      </c>
      <c r="G113">
        <f t="shared" si="8"/>
        <v>1</v>
      </c>
      <c r="H113">
        <f t="shared" si="8"/>
        <v>1</v>
      </c>
      <c r="I113">
        <f t="shared" si="8"/>
        <v>1</v>
      </c>
      <c r="J113">
        <f t="shared" si="8"/>
        <v>1</v>
      </c>
      <c r="K113">
        <f t="shared" si="8"/>
        <v>1</v>
      </c>
      <c r="L113">
        <f t="shared" si="8"/>
        <v>1</v>
      </c>
      <c r="M113">
        <f t="shared" si="8"/>
        <v>1</v>
      </c>
      <c r="N113">
        <f t="shared" si="8"/>
        <v>1</v>
      </c>
      <c r="O113">
        <f t="shared" si="8"/>
        <v>1</v>
      </c>
      <c r="P113">
        <f t="shared" si="8"/>
        <v>1</v>
      </c>
      <c r="Q113">
        <f t="shared" si="8"/>
        <v>1</v>
      </c>
      <c r="R113">
        <f t="shared" si="7"/>
        <v>1</v>
      </c>
      <c r="S113">
        <f t="shared" si="7"/>
        <v>1</v>
      </c>
      <c r="T113">
        <f t="shared" si="7"/>
        <v>1</v>
      </c>
      <c r="U113">
        <f t="shared" si="7"/>
        <v>1</v>
      </c>
    </row>
    <row r="114" spans="1:21" x14ac:dyDescent="0.25">
      <c r="A114" t="s">
        <v>150</v>
      </c>
      <c r="B114">
        <f t="shared" si="8"/>
        <v>1</v>
      </c>
      <c r="C114">
        <f t="shared" si="8"/>
        <v>1</v>
      </c>
      <c r="D114">
        <f t="shared" si="8"/>
        <v>1</v>
      </c>
      <c r="E114">
        <f t="shared" si="8"/>
        <v>1</v>
      </c>
      <c r="F114">
        <f t="shared" si="8"/>
        <v>1</v>
      </c>
      <c r="G114">
        <f t="shared" si="8"/>
        <v>1</v>
      </c>
      <c r="H114">
        <f t="shared" si="8"/>
        <v>2</v>
      </c>
      <c r="I114">
        <f t="shared" si="8"/>
        <v>2</v>
      </c>
      <c r="J114">
        <f t="shared" si="8"/>
        <v>2</v>
      </c>
      <c r="K114">
        <f t="shared" si="8"/>
        <v>4</v>
      </c>
      <c r="L114">
        <f t="shared" si="8"/>
        <v>4</v>
      </c>
      <c r="M114">
        <f t="shared" si="8"/>
        <v>4</v>
      </c>
      <c r="N114">
        <f t="shared" si="8"/>
        <v>4</v>
      </c>
      <c r="O114">
        <f t="shared" si="8"/>
        <v>4</v>
      </c>
      <c r="P114">
        <f t="shared" si="8"/>
        <v>4</v>
      </c>
      <c r="Q114">
        <f t="shared" si="8"/>
        <v>4</v>
      </c>
      <c r="R114">
        <f t="shared" si="7"/>
        <v>4</v>
      </c>
      <c r="S114">
        <f t="shared" si="7"/>
        <v>3</v>
      </c>
      <c r="T114">
        <f t="shared" si="7"/>
        <v>3</v>
      </c>
      <c r="U114">
        <f t="shared" si="7"/>
        <v>3</v>
      </c>
    </row>
    <row r="115" spans="1:21" x14ac:dyDescent="0.25">
      <c r="A115" t="s">
        <v>152</v>
      </c>
      <c r="B115">
        <f t="shared" si="8"/>
        <v>4</v>
      </c>
      <c r="C115">
        <f t="shared" si="8"/>
        <v>4</v>
      </c>
      <c r="D115">
        <f t="shared" si="8"/>
        <v>4</v>
      </c>
      <c r="E115">
        <f t="shared" si="8"/>
        <v>4</v>
      </c>
      <c r="F115">
        <f t="shared" si="8"/>
        <v>4</v>
      </c>
      <c r="G115">
        <f t="shared" si="8"/>
        <v>4</v>
      </c>
      <c r="H115">
        <f t="shared" si="8"/>
        <v>1</v>
      </c>
      <c r="I115">
        <f t="shared" si="8"/>
        <v>1</v>
      </c>
      <c r="J115">
        <f t="shared" si="8"/>
        <v>1</v>
      </c>
      <c r="K115">
        <f t="shared" si="8"/>
        <v>1</v>
      </c>
      <c r="L115">
        <f t="shared" si="8"/>
        <v>1</v>
      </c>
      <c r="M115">
        <f t="shared" si="8"/>
        <v>1</v>
      </c>
      <c r="N115">
        <f t="shared" si="8"/>
        <v>1</v>
      </c>
      <c r="O115">
        <f t="shared" si="8"/>
        <v>1</v>
      </c>
      <c r="P115">
        <f t="shared" si="8"/>
        <v>1</v>
      </c>
      <c r="Q115">
        <f t="shared" si="8"/>
        <v>1</v>
      </c>
      <c r="R115">
        <f t="shared" si="7"/>
        <v>1</v>
      </c>
      <c r="S115">
        <f t="shared" si="7"/>
        <v>1</v>
      </c>
      <c r="T115">
        <f t="shared" si="7"/>
        <v>1</v>
      </c>
      <c r="U115">
        <f t="shared" si="7"/>
        <v>1</v>
      </c>
    </row>
    <row r="116" spans="1:21" x14ac:dyDescent="0.25">
      <c r="A116" t="s">
        <v>154</v>
      </c>
      <c r="B116">
        <f t="shared" si="8"/>
        <v>3</v>
      </c>
      <c r="C116">
        <f t="shared" si="8"/>
        <v>2</v>
      </c>
      <c r="D116">
        <f t="shared" si="8"/>
        <v>2</v>
      </c>
      <c r="E116">
        <f t="shared" si="8"/>
        <v>2</v>
      </c>
      <c r="F116">
        <f t="shared" si="8"/>
        <v>2</v>
      </c>
      <c r="G116">
        <f t="shared" si="8"/>
        <v>2</v>
      </c>
      <c r="H116">
        <f t="shared" si="8"/>
        <v>2</v>
      </c>
      <c r="I116">
        <f t="shared" si="8"/>
        <v>1</v>
      </c>
      <c r="J116">
        <f t="shared" si="8"/>
        <v>1</v>
      </c>
      <c r="K116">
        <f t="shared" si="8"/>
        <v>1</v>
      </c>
      <c r="L116">
        <f t="shared" si="8"/>
        <v>1</v>
      </c>
      <c r="M116">
        <f t="shared" si="8"/>
        <v>1</v>
      </c>
      <c r="N116">
        <f t="shared" si="8"/>
        <v>1</v>
      </c>
      <c r="O116">
        <f t="shared" si="8"/>
        <v>1</v>
      </c>
      <c r="P116">
        <f t="shared" si="8"/>
        <v>1</v>
      </c>
      <c r="Q116">
        <f t="shared" si="8"/>
        <v>1</v>
      </c>
      <c r="R116">
        <f t="shared" si="7"/>
        <v>1</v>
      </c>
      <c r="S116">
        <f t="shared" si="7"/>
        <v>1</v>
      </c>
      <c r="T116">
        <f t="shared" si="7"/>
        <v>1</v>
      </c>
      <c r="U116">
        <f t="shared" si="7"/>
        <v>1</v>
      </c>
    </row>
    <row r="117" spans="1:21" x14ac:dyDescent="0.25">
      <c r="A117" t="s">
        <v>155</v>
      </c>
      <c r="B117">
        <f t="shared" si="8"/>
        <v>2</v>
      </c>
      <c r="C117">
        <f t="shared" si="8"/>
        <v>2</v>
      </c>
      <c r="D117">
        <f t="shared" si="8"/>
        <v>2</v>
      </c>
      <c r="E117">
        <f t="shared" si="8"/>
        <v>2</v>
      </c>
      <c r="F117">
        <f t="shared" si="8"/>
        <v>2</v>
      </c>
      <c r="G117">
        <f t="shared" si="8"/>
        <v>2</v>
      </c>
      <c r="H117">
        <f t="shared" si="8"/>
        <v>2</v>
      </c>
      <c r="I117">
        <f t="shared" si="8"/>
        <v>2</v>
      </c>
      <c r="J117">
        <f t="shared" si="8"/>
        <v>2</v>
      </c>
      <c r="K117">
        <f t="shared" si="8"/>
        <v>2</v>
      </c>
      <c r="L117">
        <f t="shared" si="8"/>
        <v>2</v>
      </c>
      <c r="M117">
        <f t="shared" si="8"/>
        <v>2</v>
      </c>
      <c r="N117">
        <f t="shared" si="8"/>
        <v>2</v>
      </c>
      <c r="O117">
        <f t="shared" si="8"/>
        <v>2</v>
      </c>
      <c r="P117">
        <f t="shared" si="8"/>
        <v>2</v>
      </c>
      <c r="Q117">
        <f t="shared" si="8"/>
        <v>2</v>
      </c>
      <c r="R117">
        <f t="shared" si="7"/>
        <v>2</v>
      </c>
      <c r="S117">
        <f t="shared" si="7"/>
        <v>2</v>
      </c>
      <c r="T117">
        <f t="shared" si="7"/>
        <v>2</v>
      </c>
      <c r="U117">
        <f t="shared" si="7"/>
        <v>2</v>
      </c>
    </row>
    <row r="118" spans="1:21" x14ac:dyDescent="0.25">
      <c r="A118" t="s">
        <v>158</v>
      </c>
      <c r="B118">
        <f t="shared" si="8"/>
        <v>2</v>
      </c>
      <c r="C118">
        <f t="shared" si="8"/>
        <v>2</v>
      </c>
      <c r="D118">
        <f t="shared" si="8"/>
        <v>2</v>
      </c>
      <c r="E118">
        <f t="shared" si="8"/>
        <v>1</v>
      </c>
      <c r="F118">
        <f t="shared" si="8"/>
        <v>2</v>
      </c>
      <c r="G118">
        <f t="shared" si="8"/>
        <v>2</v>
      </c>
      <c r="H118">
        <f t="shared" si="8"/>
        <v>2</v>
      </c>
      <c r="I118">
        <f t="shared" si="8"/>
        <v>2</v>
      </c>
      <c r="J118">
        <f t="shared" si="8"/>
        <v>2</v>
      </c>
      <c r="K118">
        <f t="shared" si="8"/>
        <v>2</v>
      </c>
      <c r="L118">
        <f t="shared" si="8"/>
        <v>2</v>
      </c>
      <c r="M118">
        <f t="shared" si="8"/>
        <v>2</v>
      </c>
      <c r="N118">
        <f t="shared" si="8"/>
        <v>2</v>
      </c>
      <c r="O118">
        <f t="shared" si="8"/>
        <v>2</v>
      </c>
      <c r="P118">
        <f t="shared" si="8"/>
        <v>2</v>
      </c>
      <c r="Q118">
        <f t="shared" si="8"/>
        <v>2</v>
      </c>
      <c r="R118">
        <f t="shared" si="7"/>
        <v>2</v>
      </c>
      <c r="S118">
        <f t="shared" si="7"/>
        <v>2</v>
      </c>
      <c r="T118">
        <f t="shared" si="7"/>
        <v>3</v>
      </c>
      <c r="U118">
        <f t="shared" si="7"/>
        <v>3</v>
      </c>
    </row>
    <row r="119" spans="1:21" x14ac:dyDescent="0.25">
      <c r="A119" t="s">
        <v>166</v>
      </c>
      <c r="B119">
        <f t="shared" si="8"/>
        <v>2</v>
      </c>
      <c r="C119">
        <f t="shared" si="8"/>
        <v>2</v>
      </c>
      <c r="D119">
        <f t="shared" si="8"/>
        <v>2</v>
      </c>
      <c r="E119">
        <f t="shared" si="8"/>
        <v>2</v>
      </c>
      <c r="F119">
        <f t="shared" si="8"/>
        <v>2</v>
      </c>
      <c r="G119">
        <f t="shared" si="8"/>
        <v>1</v>
      </c>
      <c r="H119">
        <f t="shared" si="8"/>
        <v>1</v>
      </c>
      <c r="I119">
        <f t="shared" si="8"/>
        <v>1</v>
      </c>
      <c r="J119">
        <f t="shared" si="8"/>
        <v>1</v>
      </c>
      <c r="K119">
        <f t="shared" si="8"/>
        <v>1</v>
      </c>
      <c r="L119">
        <f t="shared" si="8"/>
        <v>2</v>
      </c>
      <c r="M119">
        <f t="shared" si="8"/>
        <v>2</v>
      </c>
      <c r="N119">
        <f t="shared" si="8"/>
        <v>2</v>
      </c>
      <c r="O119">
        <f t="shared" si="8"/>
        <v>3</v>
      </c>
      <c r="P119">
        <f t="shared" si="8"/>
        <v>3</v>
      </c>
      <c r="Q119">
        <f t="shared" si="8"/>
        <v>3</v>
      </c>
      <c r="R119">
        <f t="shared" si="7"/>
        <v>3</v>
      </c>
      <c r="S119">
        <f t="shared" si="7"/>
        <v>3</v>
      </c>
      <c r="T119">
        <f t="shared" si="7"/>
        <v>3</v>
      </c>
      <c r="U119">
        <f t="shared" si="7"/>
        <v>3</v>
      </c>
    </row>
    <row r="120" spans="1:21" x14ac:dyDescent="0.25">
      <c r="A120" t="s">
        <v>172</v>
      </c>
      <c r="B120">
        <f t="shared" si="8"/>
        <v>3</v>
      </c>
      <c r="C120">
        <f t="shared" si="8"/>
        <v>2</v>
      </c>
      <c r="D120">
        <f t="shared" si="8"/>
        <v>2</v>
      </c>
      <c r="E120">
        <f t="shared" si="8"/>
        <v>2</v>
      </c>
      <c r="F120">
        <f t="shared" si="8"/>
        <v>2</v>
      </c>
      <c r="G120">
        <f t="shared" si="8"/>
        <v>2</v>
      </c>
      <c r="H120">
        <f t="shared" si="8"/>
        <v>1</v>
      </c>
      <c r="I120">
        <f t="shared" si="8"/>
        <v>1</v>
      </c>
      <c r="J120">
        <f t="shared" si="8"/>
        <v>1</v>
      </c>
      <c r="K120">
        <f t="shared" si="8"/>
        <v>1</v>
      </c>
      <c r="L120">
        <f t="shared" si="8"/>
        <v>1</v>
      </c>
      <c r="M120">
        <f t="shared" si="8"/>
        <v>1</v>
      </c>
      <c r="N120">
        <f t="shared" si="8"/>
        <v>1</v>
      </c>
      <c r="O120">
        <f t="shared" si="8"/>
        <v>2</v>
      </c>
      <c r="P120">
        <f t="shared" si="8"/>
        <v>2</v>
      </c>
      <c r="Q120">
        <f t="shared" ref="Q120:U135" si="9">IF(Q49="None",1,IF(Q49="Low",1,IF(Q49="Moderate",2,IF(Q49="High",3,IF(Q49="In debt distress",4,"")))))</f>
        <v>2</v>
      </c>
      <c r="R120">
        <f t="shared" si="9"/>
        <v>2</v>
      </c>
      <c r="S120">
        <f t="shared" si="9"/>
        <v>2</v>
      </c>
      <c r="T120">
        <f t="shared" si="9"/>
        <v>2</v>
      </c>
      <c r="U120">
        <f t="shared" si="9"/>
        <v>2</v>
      </c>
    </row>
    <row r="121" spans="1:21" x14ac:dyDescent="0.25">
      <c r="A121" t="s">
        <v>173</v>
      </c>
      <c r="B121">
        <f t="shared" ref="B121:Q136" si="10">IF(B50="None",1,IF(B50="Low",1,IF(B50="Moderate",2,IF(B50="High",3,IF(B50="In debt distress",4,"")))))</f>
        <v>1</v>
      </c>
      <c r="C121">
        <f t="shared" si="10"/>
        <v>1</v>
      </c>
      <c r="D121">
        <f t="shared" si="10"/>
        <v>1</v>
      </c>
      <c r="E121">
        <f t="shared" si="10"/>
        <v>1</v>
      </c>
      <c r="F121">
        <f t="shared" si="10"/>
        <v>1</v>
      </c>
      <c r="G121">
        <f t="shared" si="10"/>
        <v>2</v>
      </c>
      <c r="H121">
        <f t="shared" si="10"/>
        <v>3</v>
      </c>
      <c r="I121">
        <f t="shared" si="10"/>
        <v>3</v>
      </c>
      <c r="J121">
        <f t="shared" si="10"/>
        <v>2</v>
      </c>
      <c r="K121">
        <f t="shared" si="10"/>
        <v>2</v>
      </c>
      <c r="L121">
        <f t="shared" si="10"/>
        <v>3</v>
      </c>
      <c r="M121">
        <f t="shared" si="10"/>
        <v>3</v>
      </c>
      <c r="N121">
        <f t="shared" si="10"/>
        <v>3</v>
      </c>
      <c r="O121">
        <f t="shared" si="10"/>
        <v>3</v>
      </c>
      <c r="P121">
        <f t="shared" si="10"/>
        <v>3</v>
      </c>
      <c r="Q121">
        <f t="shared" si="10"/>
        <v>3</v>
      </c>
      <c r="R121">
        <f t="shared" si="9"/>
        <v>3</v>
      </c>
      <c r="S121">
        <f t="shared" si="9"/>
        <v>3</v>
      </c>
      <c r="T121">
        <f t="shared" si="9"/>
        <v>3</v>
      </c>
      <c r="U121">
        <f t="shared" si="9"/>
        <v>3</v>
      </c>
    </row>
    <row r="122" spans="1:21" x14ac:dyDescent="0.25">
      <c r="A122" t="s">
        <v>175</v>
      </c>
      <c r="B122">
        <f t="shared" si="10"/>
        <v>2</v>
      </c>
      <c r="C122">
        <f t="shared" si="10"/>
        <v>3</v>
      </c>
      <c r="D122">
        <f t="shared" si="10"/>
        <v>3</v>
      </c>
      <c r="E122">
        <f t="shared" si="10"/>
        <v>3</v>
      </c>
      <c r="F122">
        <f t="shared" si="10"/>
        <v>3</v>
      </c>
      <c r="G122">
        <f t="shared" si="10"/>
        <v>3</v>
      </c>
      <c r="H122">
        <f t="shared" si="10"/>
        <v>3</v>
      </c>
      <c r="I122">
        <f t="shared" si="10"/>
        <v>3</v>
      </c>
      <c r="J122">
        <f t="shared" si="10"/>
        <v>3</v>
      </c>
      <c r="K122">
        <f t="shared" si="10"/>
        <v>3</v>
      </c>
      <c r="L122">
        <f t="shared" si="10"/>
        <v>3</v>
      </c>
      <c r="M122">
        <f t="shared" si="10"/>
        <v>4</v>
      </c>
      <c r="N122">
        <f t="shared" si="10"/>
        <v>4</v>
      </c>
      <c r="O122">
        <f t="shared" si="10"/>
        <v>4</v>
      </c>
      <c r="P122">
        <f t="shared" si="10"/>
        <v>4</v>
      </c>
      <c r="Q122">
        <f t="shared" si="10"/>
        <v>4</v>
      </c>
      <c r="R122">
        <f t="shared" si="9"/>
        <v>4</v>
      </c>
      <c r="S122">
        <f t="shared" si="9"/>
        <v>4</v>
      </c>
      <c r="T122">
        <f t="shared" si="9"/>
        <v>4</v>
      </c>
      <c r="U122">
        <f t="shared" si="9"/>
        <v>4</v>
      </c>
    </row>
    <row r="123" spans="1:21" x14ac:dyDescent="0.25">
      <c r="A123" t="s">
        <v>177</v>
      </c>
      <c r="B123">
        <f t="shared" si="10"/>
        <v>1</v>
      </c>
      <c r="C123">
        <f t="shared" si="10"/>
        <v>1</v>
      </c>
      <c r="D123">
        <f t="shared" si="10"/>
        <v>1</v>
      </c>
      <c r="E123">
        <f t="shared" si="10"/>
        <v>1</v>
      </c>
      <c r="F123">
        <f t="shared" si="10"/>
        <v>1</v>
      </c>
      <c r="G123">
        <f t="shared" si="10"/>
        <v>1</v>
      </c>
      <c r="H123">
        <f t="shared" si="10"/>
        <v>1</v>
      </c>
      <c r="I123">
        <f t="shared" si="10"/>
        <v>1</v>
      </c>
      <c r="J123">
        <f t="shared" si="10"/>
        <v>1</v>
      </c>
      <c r="K123">
        <f t="shared" si="10"/>
        <v>1</v>
      </c>
      <c r="L123">
        <f t="shared" si="10"/>
        <v>1</v>
      </c>
      <c r="M123">
        <f t="shared" si="10"/>
        <v>1</v>
      </c>
      <c r="N123">
        <f t="shared" si="10"/>
        <v>1</v>
      </c>
      <c r="O123">
        <f t="shared" si="10"/>
        <v>2</v>
      </c>
      <c r="P123">
        <f t="shared" si="10"/>
        <v>2</v>
      </c>
      <c r="Q123">
        <f t="shared" si="10"/>
        <v>2</v>
      </c>
      <c r="R123">
        <f t="shared" si="9"/>
        <v>2</v>
      </c>
      <c r="S123">
        <f t="shared" si="9"/>
        <v>2</v>
      </c>
      <c r="T123">
        <f t="shared" si="9"/>
        <v>2</v>
      </c>
      <c r="U123">
        <f t="shared" si="9"/>
        <v>2</v>
      </c>
    </row>
    <row r="124" spans="1:21" x14ac:dyDescent="0.25">
      <c r="A124" t="s">
        <v>181</v>
      </c>
      <c r="B124">
        <f t="shared" si="10"/>
        <v>2</v>
      </c>
      <c r="C124">
        <f t="shared" si="10"/>
        <v>2</v>
      </c>
      <c r="D124">
        <f t="shared" si="10"/>
        <v>2</v>
      </c>
      <c r="E124">
        <f t="shared" si="10"/>
        <v>2</v>
      </c>
      <c r="F124">
        <f t="shared" si="10"/>
        <v>2</v>
      </c>
      <c r="G124">
        <f t="shared" si="10"/>
        <v>2</v>
      </c>
      <c r="H124">
        <f t="shared" si="10"/>
        <v>2</v>
      </c>
      <c r="I124">
        <f t="shared" si="10"/>
        <v>2</v>
      </c>
      <c r="J124">
        <f t="shared" si="10"/>
        <v>2</v>
      </c>
      <c r="K124">
        <f t="shared" si="10"/>
        <v>2</v>
      </c>
      <c r="L124">
        <f t="shared" si="10"/>
        <v>2</v>
      </c>
      <c r="M124">
        <f t="shared" si="10"/>
        <v>3</v>
      </c>
      <c r="N124">
        <f t="shared" si="10"/>
        <v>3</v>
      </c>
      <c r="O124">
        <f t="shared" si="10"/>
        <v>3</v>
      </c>
      <c r="P124">
        <f t="shared" si="10"/>
        <v>3</v>
      </c>
      <c r="Q124">
        <f t="shared" si="10"/>
        <v>3</v>
      </c>
      <c r="R124">
        <f t="shared" si="9"/>
        <v>3</v>
      </c>
      <c r="S124">
        <f t="shared" si="9"/>
        <v>3</v>
      </c>
      <c r="T124">
        <f t="shared" si="9"/>
        <v>3</v>
      </c>
      <c r="U124">
        <f t="shared" si="9"/>
        <v>3</v>
      </c>
    </row>
    <row r="125" spans="1:21" x14ac:dyDescent="0.25">
      <c r="A125" t="s">
        <v>183</v>
      </c>
      <c r="B125">
        <f t="shared" si="10"/>
        <v>3</v>
      </c>
      <c r="C125">
        <f t="shared" si="10"/>
        <v>2</v>
      </c>
      <c r="D125">
        <f t="shared" si="10"/>
        <v>2</v>
      </c>
      <c r="E125">
        <f t="shared" si="10"/>
        <v>2</v>
      </c>
      <c r="F125">
        <f t="shared" si="10"/>
        <v>2</v>
      </c>
      <c r="G125">
        <f t="shared" si="10"/>
        <v>2</v>
      </c>
      <c r="H125">
        <f t="shared" si="10"/>
        <v>2</v>
      </c>
      <c r="I125">
        <f t="shared" si="10"/>
        <v>2</v>
      </c>
      <c r="J125">
        <f t="shared" si="10"/>
        <v>2</v>
      </c>
      <c r="K125">
        <f t="shared" si="10"/>
        <v>2</v>
      </c>
      <c r="L125">
        <f t="shared" si="10"/>
        <v>2</v>
      </c>
      <c r="M125">
        <f t="shared" si="10"/>
        <v>2</v>
      </c>
      <c r="N125">
        <f t="shared" si="10"/>
        <v>2</v>
      </c>
      <c r="O125">
        <f t="shared" si="10"/>
        <v>2</v>
      </c>
      <c r="P125">
        <f t="shared" si="10"/>
        <v>2</v>
      </c>
      <c r="Q125">
        <f t="shared" si="10"/>
        <v>2</v>
      </c>
      <c r="R125">
        <f t="shared" si="9"/>
        <v>2</v>
      </c>
      <c r="S125">
        <f t="shared" si="9"/>
        <v>2</v>
      </c>
      <c r="T125">
        <f t="shared" si="9"/>
        <v>1</v>
      </c>
      <c r="U125">
        <f t="shared" si="9"/>
        <v>1</v>
      </c>
    </row>
    <row r="126" spans="1:21" x14ac:dyDescent="0.25">
      <c r="A126" t="s">
        <v>185</v>
      </c>
      <c r="B126">
        <f t="shared" si="10"/>
        <v>4</v>
      </c>
      <c r="C126">
        <f t="shared" si="10"/>
        <v>4</v>
      </c>
      <c r="D126">
        <f t="shared" si="10"/>
        <v>4</v>
      </c>
      <c r="E126">
        <f t="shared" si="10"/>
        <v>4</v>
      </c>
      <c r="F126">
        <f t="shared" si="10"/>
        <v>4</v>
      </c>
      <c r="G126">
        <f t="shared" si="10"/>
        <v>4</v>
      </c>
      <c r="H126">
        <f t="shared" si="10"/>
        <v>4</v>
      </c>
      <c r="I126">
        <f t="shared" si="10"/>
        <v>4</v>
      </c>
      <c r="J126">
        <f t="shared" si="10"/>
        <v>4</v>
      </c>
      <c r="K126">
        <f t="shared" si="10"/>
        <v>4</v>
      </c>
      <c r="L126">
        <f t="shared" si="10"/>
        <v>4</v>
      </c>
      <c r="M126">
        <f t="shared" si="10"/>
        <v>4</v>
      </c>
      <c r="N126">
        <f t="shared" si="10"/>
        <v>4</v>
      </c>
      <c r="O126">
        <f t="shared" si="10"/>
        <v>4</v>
      </c>
      <c r="P126">
        <f t="shared" si="10"/>
        <v>4</v>
      </c>
      <c r="Q126">
        <f t="shared" si="10"/>
        <v>4</v>
      </c>
      <c r="R126">
        <f t="shared" si="9"/>
        <v>4</v>
      </c>
      <c r="S126">
        <f t="shared" si="9"/>
        <v>2</v>
      </c>
      <c r="T126">
        <f t="shared" si="9"/>
        <v>2</v>
      </c>
      <c r="U126">
        <f t="shared" si="9"/>
        <v>2</v>
      </c>
    </row>
    <row r="127" spans="1:21" x14ac:dyDescent="0.25">
      <c r="A127" t="s">
        <v>190</v>
      </c>
      <c r="B127" t="str">
        <f t="shared" si="10"/>
        <v/>
      </c>
      <c r="C127" t="str">
        <f t="shared" si="10"/>
        <v/>
      </c>
      <c r="D127" t="str">
        <f t="shared" si="10"/>
        <v/>
      </c>
      <c r="E127" t="str">
        <f t="shared" si="10"/>
        <v/>
      </c>
      <c r="F127" t="str">
        <f t="shared" si="10"/>
        <v/>
      </c>
      <c r="G127" t="str">
        <f t="shared" si="10"/>
        <v/>
      </c>
      <c r="H127" t="str">
        <f t="shared" si="10"/>
        <v/>
      </c>
      <c r="I127">
        <f t="shared" si="10"/>
        <v>2</v>
      </c>
      <c r="J127">
        <f t="shared" si="10"/>
        <v>2</v>
      </c>
      <c r="K127">
        <f t="shared" si="10"/>
        <v>2</v>
      </c>
      <c r="L127">
        <f t="shared" si="10"/>
        <v>4</v>
      </c>
      <c r="M127">
        <f t="shared" si="10"/>
        <v>4</v>
      </c>
      <c r="N127">
        <f t="shared" si="10"/>
        <v>4</v>
      </c>
      <c r="O127">
        <f t="shared" si="10"/>
        <v>4</v>
      </c>
      <c r="P127">
        <f t="shared" si="10"/>
        <v>3</v>
      </c>
      <c r="Q127">
        <f t="shared" si="10"/>
        <v>3</v>
      </c>
      <c r="R127">
        <f t="shared" si="9"/>
        <v>3</v>
      </c>
      <c r="S127">
        <f t="shared" si="9"/>
        <v>3</v>
      </c>
      <c r="T127">
        <f t="shared" si="9"/>
        <v>3</v>
      </c>
      <c r="U127">
        <f t="shared" si="9"/>
        <v>3</v>
      </c>
    </row>
    <row r="128" spans="1:21" x14ac:dyDescent="0.25">
      <c r="A128" t="s">
        <v>196</v>
      </c>
      <c r="B128" t="str">
        <f t="shared" si="10"/>
        <v/>
      </c>
      <c r="C128" t="str">
        <f t="shared" si="10"/>
        <v/>
      </c>
      <c r="D128">
        <f t="shared" si="10"/>
        <v>2</v>
      </c>
      <c r="E128">
        <f t="shared" si="10"/>
        <v>2</v>
      </c>
      <c r="F128">
        <f t="shared" si="10"/>
        <v>2</v>
      </c>
      <c r="G128">
        <f t="shared" si="10"/>
        <v>2</v>
      </c>
      <c r="H128">
        <f t="shared" si="10"/>
        <v>2</v>
      </c>
      <c r="I128">
        <f t="shared" si="10"/>
        <v>2</v>
      </c>
      <c r="J128">
        <f t="shared" si="10"/>
        <v>2</v>
      </c>
      <c r="K128">
        <f t="shared" si="10"/>
        <v>3</v>
      </c>
      <c r="L128">
        <f t="shared" si="10"/>
        <v>3</v>
      </c>
      <c r="M128">
        <f t="shared" si="10"/>
        <v>3</v>
      </c>
      <c r="N128">
        <f t="shared" si="10"/>
        <v>3</v>
      </c>
      <c r="O128">
        <f t="shared" si="10"/>
        <v>3</v>
      </c>
      <c r="P128">
        <f t="shared" si="10"/>
        <v>3</v>
      </c>
      <c r="Q128">
        <f t="shared" si="10"/>
        <v>3</v>
      </c>
      <c r="R128">
        <f t="shared" si="9"/>
        <v>3</v>
      </c>
      <c r="S128">
        <f t="shared" si="9"/>
        <v>3</v>
      </c>
      <c r="T128">
        <f t="shared" si="9"/>
        <v>3</v>
      </c>
      <c r="U128">
        <f t="shared" si="9"/>
        <v>3</v>
      </c>
    </row>
    <row r="129" spans="1:21" x14ac:dyDescent="0.25">
      <c r="A129" t="s">
        <v>255</v>
      </c>
      <c r="B129">
        <f t="shared" si="10"/>
        <v>4</v>
      </c>
      <c r="C129">
        <f t="shared" si="10"/>
        <v>4</v>
      </c>
      <c r="D129">
        <f t="shared" si="10"/>
        <v>4</v>
      </c>
      <c r="E129">
        <f t="shared" si="10"/>
        <v>4</v>
      </c>
      <c r="F129">
        <f t="shared" si="10"/>
        <v>4</v>
      </c>
      <c r="G129">
        <f t="shared" si="10"/>
        <v>4</v>
      </c>
      <c r="H129">
        <f t="shared" si="10"/>
        <v>4</v>
      </c>
      <c r="I129">
        <f t="shared" si="10"/>
        <v>4</v>
      </c>
      <c r="J129">
        <f t="shared" si="10"/>
        <v>4</v>
      </c>
      <c r="K129">
        <f t="shared" si="10"/>
        <v>4</v>
      </c>
      <c r="L129">
        <f t="shared" si="10"/>
        <v>4</v>
      </c>
      <c r="M129">
        <f t="shared" si="10"/>
        <v>4</v>
      </c>
      <c r="N129">
        <f t="shared" si="10"/>
        <v>4</v>
      </c>
      <c r="O129">
        <f t="shared" si="10"/>
        <v>4</v>
      </c>
      <c r="P129">
        <f t="shared" si="10"/>
        <v>4</v>
      </c>
      <c r="Q129">
        <f t="shared" si="10"/>
        <v>4</v>
      </c>
      <c r="R129">
        <f t="shared" si="9"/>
        <v>4</v>
      </c>
      <c r="S129">
        <f t="shared" si="9"/>
        <v>4</v>
      </c>
      <c r="T129">
        <f t="shared" si="9"/>
        <v>4</v>
      </c>
      <c r="U129">
        <f t="shared" si="9"/>
        <v>4</v>
      </c>
    </row>
    <row r="130" spans="1:21" x14ac:dyDescent="0.25">
      <c r="A130" t="s">
        <v>200</v>
      </c>
      <c r="B130">
        <f t="shared" si="10"/>
        <v>3</v>
      </c>
      <c r="C130">
        <f t="shared" si="10"/>
        <v>3</v>
      </c>
      <c r="D130">
        <f t="shared" si="10"/>
        <v>3</v>
      </c>
      <c r="E130">
        <f t="shared" si="10"/>
        <v>3</v>
      </c>
      <c r="F130">
        <f t="shared" si="10"/>
        <v>3</v>
      </c>
      <c r="G130">
        <f t="shared" si="10"/>
        <v>3</v>
      </c>
      <c r="H130">
        <f t="shared" si="10"/>
        <v>3</v>
      </c>
      <c r="I130">
        <f t="shared" si="10"/>
        <v>3</v>
      </c>
      <c r="J130">
        <f t="shared" si="10"/>
        <v>3</v>
      </c>
      <c r="K130">
        <f t="shared" si="10"/>
        <v>3</v>
      </c>
      <c r="L130">
        <f t="shared" si="10"/>
        <v>3</v>
      </c>
      <c r="M130">
        <f t="shared" si="10"/>
        <v>3</v>
      </c>
      <c r="N130">
        <f t="shared" si="10"/>
        <v>3</v>
      </c>
      <c r="O130">
        <f t="shared" si="10"/>
        <v>3</v>
      </c>
      <c r="P130">
        <f t="shared" si="10"/>
        <v>3</v>
      </c>
      <c r="Q130">
        <f t="shared" si="10"/>
        <v>3</v>
      </c>
      <c r="R130">
        <f t="shared" si="9"/>
        <v>3</v>
      </c>
      <c r="S130">
        <f t="shared" si="9"/>
        <v>3</v>
      </c>
      <c r="T130">
        <f t="shared" si="9"/>
        <v>3</v>
      </c>
      <c r="U130">
        <f t="shared" si="9"/>
        <v>3</v>
      </c>
    </row>
    <row r="131" spans="1:21" x14ac:dyDescent="0.25">
      <c r="A131" t="s">
        <v>202</v>
      </c>
      <c r="B131">
        <f t="shared" si="10"/>
        <v>1</v>
      </c>
      <c r="C131">
        <f t="shared" si="10"/>
        <v>1</v>
      </c>
      <c r="D131">
        <f t="shared" si="10"/>
        <v>1</v>
      </c>
      <c r="E131">
        <f t="shared" si="10"/>
        <v>1</v>
      </c>
      <c r="F131">
        <f t="shared" si="10"/>
        <v>1</v>
      </c>
      <c r="G131">
        <f t="shared" si="10"/>
        <v>1</v>
      </c>
      <c r="H131">
        <f t="shared" si="10"/>
        <v>1</v>
      </c>
      <c r="I131">
        <f t="shared" si="10"/>
        <v>1</v>
      </c>
      <c r="J131">
        <f t="shared" si="10"/>
        <v>1</v>
      </c>
      <c r="K131">
        <f t="shared" si="10"/>
        <v>1</v>
      </c>
      <c r="L131">
        <f t="shared" si="10"/>
        <v>1</v>
      </c>
      <c r="M131">
        <f t="shared" si="10"/>
        <v>1</v>
      </c>
      <c r="N131">
        <f t="shared" si="10"/>
        <v>1</v>
      </c>
      <c r="O131">
        <f t="shared" si="10"/>
        <v>1</v>
      </c>
      <c r="P131">
        <f t="shared" si="10"/>
        <v>2</v>
      </c>
      <c r="Q131">
        <f t="shared" si="10"/>
        <v>2</v>
      </c>
      <c r="R131">
        <f t="shared" si="9"/>
        <v>2</v>
      </c>
      <c r="S131">
        <f t="shared" si="9"/>
        <v>2</v>
      </c>
      <c r="T131">
        <f t="shared" si="9"/>
        <v>2</v>
      </c>
      <c r="U131">
        <f t="shared" si="9"/>
        <v>2</v>
      </c>
    </row>
    <row r="132" spans="1:21" x14ac:dyDescent="0.25">
      <c r="A132" t="s">
        <v>278</v>
      </c>
      <c r="B132" t="str">
        <f t="shared" si="10"/>
        <v/>
      </c>
      <c r="C132" t="str">
        <f t="shared" si="10"/>
        <v/>
      </c>
      <c r="D132" t="str">
        <f t="shared" si="10"/>
        <v/>
      </c>
      <c r="E132">
        <f t="shared" si="10"/>
        <v>1</v>
      </c>
      <c r="F132">
        <f t="shared" si="10"/>
        <v>1</v>
      </c>
      <c r="G132">
        <f t="shared" si="10"/>
        <v>1</v>
      </c>
      <c r="H132">
        <f t="shared" si="10"/>
        <v>1</v>
      </c>
      <c r="I132">
        <f t="shared" si="10"/>
        <v>1</v>
      </c>
      <c r="J132">
        <f t="shared" si="10"/>
        <v>1</v>
      </c>
      <c r="K132">
        <f t="shared" si="10"/>
        <v>2</v>
      </c>
      <c r="L132">
        <f t="shared" si="10"/>
        <v>2</v>
      </c>
      <c r="M132">
        <f t="shared" si="10"/>
        <v>2</v>
      </c>
      <c r="N132">
        <f t="shared" si="10"/>
        <v>1</v>
      </c>
      <c r="O132">
        <f t="shared" si="10"/>
        <v>1</v>
      </c>
      <c r="P132">
        <f t="shared" si="10"/>
        <v>2</v>
      </c>
      <c r="Q132">
        <f t="shared" si="10"/>
        <v>2</v>
      </c>
      <c r="R132">
        <f t="shared" si="9"/>
        <v>2</v>
      </c>
      <c r="S132">
        <f t="shared" si="9"/>
        <v>2</v>
      </c>
      <c r="T132">
        <f t="shared" si="9"/>
        <v>2</v>
      </c>
      <c r="U132">
        <f t="shared" si="9"/>
        <v>2</v>
      </c>
    </row>
    <row r="133" spans="1:21" x14ac:dyDescent="0.25">
      <c r="A133" t="s">
        <v>206</v>
      </c>
      <c r="B133">
        <f t="shared" si="10"/>
        <v>4</v>
      </c>
      <c r="C133">
        <f t="shared" si="10"/>
        <v>4</v>
      </c>
      <c r="D133">
        <f t="shared" si="10"/>
        <v>4</v>
      </c>
      <c r="E133">
        <f t="shared" si="10"/>
        <v>2</v>
      </c>
      <c r="F133">
        <f t="shared" si="10"/>
        <v>2</v>
      </c>
      <c r="G133">
        <f t="shared" si="10"/>
        <v>2</v>
      </c>
      <c r="H133">
        <f t="shared" si="10"/>
        <v>2</v>
      </c>
      <c r="I133">
        <f t="shared" si="10"/>
        <v>2</v>
      </c>
      <c r="J133">
        <f t="shared" si="10"/>
        <v>2</v>
      </c>
      <c r="K133">
        <f t="shared" si="10"/>
        <v>2</v>
      </c>
      <c r="L133">
        <f t="shared" si="10"/>
        <v>2</v>
      </c>
      <c r="M133">
        <f t="shared" si="10"/>
        <v>2</v>
      </c>
      <c r="N133">
        <f t="shared" si="10"/>
        <v>2</v>
      </c>
      <c r="O133">
        <f t="shared" si="10"/>
        <v>2</v>
      </c>
      <c r="P133">
        <f t="shared" si="10"/>
        <v>2</v>
      </c>
      <c r="Q133">
        <f t="shared" si="10"/>
        <v>2</v>
      </c>
      <c r="R133">
        <f t="shared" si="9"/>
        <v>2</v>
      </c>
      <c r="S133">
        <f t="shared" si="9"/>
        <v>2</v>
      </c>
      <c r="T133">
        <f t="shared" si="9"/>
        <v>2</v>
      </c>
      <c r="U133">
        <f t="shared" si="9"/>
        <v>2</v>
      </c>
    </row>
    <row r="134" spans="1:21" x14ac:dyDescent="0.25">
      <c r="A134" t="s">
        <v>207</v>
      </c>
      <c r="B134">
        <f t="shared" si="10"/>
        <v>3</v>
      </c>
      <c r="C134">
        <f t="shared" si="10"/>
        <v>3</v>
      </c>
      <c r="D134">
        <f t="shared" si="10"/>
        <v>3</v>
      </c>
      <c r="E134">
        <f t="shared" si="10"/>
        <v>3</v>
      </c>
      <c r="F134">
        <f t="shared" si="10"/>
        <v>3</v>
      </c>
      <c r="G134">
        <f t="shared" si="10"/>
        <v>3</v>
      </c>
      <c r="H134">
        <f t="shared" si="10"/>
        <v>2</v>
      </c>
      <c r="I134">
        <f t="shared" si="10"/>
        <v>2</v>
      </c>
      <c r="J134">
        <f t="shared" si="10"/>
        <v>2</v>
      </c>
      <c r="K134">
        <f t="shared" si="10"/>
        <v>2</v>
      </c>
      <c r="L134">
        <f t="shared" si="10"/>
        <v>2</v>
      </c>
      <c r="M134">
        <f t="shared" si="10"/>
        <v>3</v>
      </c>
      <c r="N134">
        <f t="shared" si="10"/>
        <v>3</v>
      </c>
      <c r="O134">
        <f t="shared" si="10"/>
        <v>3</v>
      </c>
      <c r="P134">
        <f t="shared" si="10"/>
        <v>3</v>
      </c>
      <c r="Q134">
        <f t="shared" si="10"/>
        <v>3</v>
      </c>
      <c r="R134">
        <f t="shared" si="9"/>
        <v>3</v>
      </c>
      <c r="S134">
        <f t="shared" si="9"/>
        <v>3</v>
      </c>
      <c r="T134">
        <f t="shared" si="9"/>
        <v>3</v>
      </c>
      <c r="U134">
        <f t="shared" si="9"/>
        <v>3</v>
      </c>
    </row>
    <row r="135" spans="1:21" x14ac:dyDescent="0.25">
      <c r="A135" t="s">
        <v>214</v>
      </c>
      <c r="B135" t="str">
        <f t="shared" si="10"/>
        <v/>
      </c>
      <c r="C135" t="str">
        <f t="shared" si="10"/>
        <v/>
      </c>
      <c r="D135" t="str">
        <f t="shared" si="10"/>
        <v/>
      </c>
      <c r="E135" t="str">
        <f t="shared" si="10"/>
        <v/>
      </c>
      <c r="F135" t="str">
        <f t="shared" si="10"/>
        <v/>
      </c>
      <c r="G135" t="str">
        <f t="shared" si="10"/>
        <v/>
      </c>
      <c r="H135" t="str">
        <f t="shared" si="10"/>
        <v/>
      </c>
      <c r="I135">
        <f t="shared" si="10"/>
        <v>3</v>
      </c>
      <c r="J135">
        <f t="shared" si="10"/>
        <v>3</v>
      </c>
      <c r="K135">
        <f t="shared" si="10"/>
        <v>3</v>
      </c>
      <c r="L135">
        <f t="shared" si="10"/>
        <v>3</v>
      </c>
      <c r="M135">
        <f t="shared" si="10"/>
        <v>3</v>
      </c>
      <c r="N135">
        <f t="shared" si="10"/>
        <v>3</v>
      </c>
      <c r="O135">
        <f t="shared" si="10"/>
        <v>3</v>
      </c>
      <c r="P135">
        <f t="shared" si="10"/>
        <v>3</v>
      </c>
      <c r="Q135">
        <f t="shared" si="10"/>
        <v>3</v>
      </c>
      <c r="R135">
        <f t="shared" si="9"/>
        <v>3</v>
      </c>
      <c r="S135">
        <f t="shared" si="9"/>
        <v>3</v>
      </c>
      <c r="T135">
        <f t="shared" si="9"/>
        <v>3</v>
      </c>
      <c r="U135">
        <f t="shared" si="9"/>
        <v>3</v>
      </c>
    </row>
    <row r="136" spans="1:21" x14ac:dyDescent="0.25">
      <c r="A136" t="s">
        <v>216</v>
      </c>
      <c r="B136">
        <f t="shared" si="10"/>
        <v>1</v>
      </c>
      <c r="C136">
        <f t="shared" si="10"/>
        <v>1</v>
      </c>
      <c r="D136">
        <f t="shared" si="10"/>
        <v>1</v>
      </c>
      <c r="E136">
        <f t="shared" si="10"/>
        <v>1</v>
      </c>
      <c r="F136">
        <f t="shared" si="10"/>
        <v>1</v>
      </c>
      <c r="G136">
        <f t="shared" si="10"/>
        <v>1</v>
      </c>
      <c r="H136">
        <f t="shared" si="10"/>
        <v>1</v>
      </c>
      <c r="I136">
        <f t="shared" si="10"/>
        <v>1</v>
      </c>
      <c r="J136">
        <f t="shared" si="10"/>
        <v>1</v>
      </c>
      <c r="K136">
        <f t="shared" si="10"/>
        <v>1</v>
      </c>
      <c r="L136">
        <f t="shared" si="10"/>
        <v>1</v>
      </c>
      <c r="M136">
        <f t="shared" si="10"/>
        <v>1</v>
      </c>
      <c r="N136">
        <f t="shared" si="10"/>
        <v>1</v>
      </c>
      <c r="O136">
        <f t="shared" si="10"/>
        <v>1</v>
      </c>
      <c r="P136">
        <f t="shared" si="10"/>
        <v>2</v>
      </c>
      <c r="Q136">
        <f t="shared" ref="Q136:U136" si="11">IF(Q65="None",1,IF(Q65="Low",1,IF(Q65="Moderate",2,IF(Q65="High",3,IF(Q65="In debt distress",4,"")))))</f>
        <v>2</v>
      </c>
      <c r="R136">
        <f t="shared" si="11"/>
        <v>2</v>
      </c>
      <c r="S136">
        <f t="shared" si="11"/>
        <v>2</v>
      </c>
      <c r="T136">
        <f t="shared" si="11"/>
        <v>2</v>
      </c>
      <c r="U136">
        <f t="shared" si="11"/>
        <v>2</v>
      </c>
    </row>
    <row r="137" spans="1:21" x14ac:dyDescent="0.25">
      <c r="A137" t="s">
        <v>220</v>
      </c>
      <c r="M137">
        <v>1</v>
      </c>
      <c r="N137">
        <v>1</v>
      </c>
      <c r="O137">
        <v>1</v>
      </c>
      <c r="P137">
        <v>1</v>
      </c>
      <c r="Q137">
        <v>1</v>
      </c>
      <c r="R137">
        <v>1</v>
      </c>
      <c r="S137">
        <v>1</v>
      </c>
      <c r="T137">
        <v>1</v>
      </c>
      <c r="U137">
        <v>1</v>
      </c>
    </row>
    <row r="138" spans="1:21" x14ac:dyDescent="0.25">
      <c r="A138" t="s">
        <v>221</v>
      </c>
      <c r="B138" t="str">
        <f t="shared" ref="B138:U141" si="12">IF(B67="None",1,IF(B67="Low",1,IF(B67="Moderate",2,IF(B67="High",3,IF(B67="In debt distress",4,"")))))</f>
        <v/>
      </c>
      <c r="C138" t="str">
        <f t="shared" si="12"/>
        <v/>
      </c>
      <c r="D138">
        <f t="shared" si="12"/>
        <v>1</v>
      </c>
      <c r="E138">
        <f t="shared" si="12"/>
        <v>1</v>
      </c>
      <c r="F138">
        <f t="shared" si="12"/>
        <v>1</v>
      </c>
      <c r="G138">
        <f t="shared" si="12"/>
        <v>1</v>
      </c>
      <c r="H138">
        <f t="shared" si="12"/>
        <v>1</v>
      </c>
      <c r="I138">
        <f t="shared" si="12"/>
        <v>1</v>
      </c>
      <c r="J138">
        <f t="shared" si="12"/>
        <v>2</v>
      </c>
      <c r="K138">
        <f t="shared" si="12"/>
        <v>2</v>
      </c>
      <c r="L138">
        <f t="shared" si="12"/>
        <v>2</v>
      </c>
      <c r="M138">
        <f t="shared" si="12"/>
        <v>2</v>
      </c>
      <c r="N138">
        <f t="shared" si="12"/>
        <v>2</v>
      </c>
      <c r="O138">
        <f t="shared" si="12"/>
        <v>2</v>
      </c>
      <c r="P138">
        <f t="shared" si="12"/>
        <v>2</v>
      </c>
      <c r="Q138">
        <f t="shared" si="12"/>
        <v>2</v>
      </c>
      <c r="R138">
        <f t="shared" si="12"/>
        <v>2</v>
      </c>
      <c r="S138">
        <f t="shared" si="12"/>
        <v>2</v>
      </c>
      <c r="T138">
        <f t="shared" si="12"/>
        <v>2</v>
      </c>
      <c r="U138">
        <f t="shared" si="12"/>
        <v>2</v>
      </c>
    </row>
    <row r="139" spans="1:21" x14ac:dyDescent="0.25">
      <c r="A139" t="s">
        <v>226</v>
      </c>
      <c r="B139">
        <f t="shared" si="12"/>
        <v>3</v>
      </c>
      <c r="C139">
        <f t="shared" si="12"/>
        <v>3</v>
      </c>
      <c r="D139">
        <f t="shared" si="12"/>
        <v>3</v>
      </c>
      <c r="E139">
        <f t="shared" si="12"/>
        <v>3</v>
      </c>
      <c r="F139">
        <f t="shared" si="12"/>
        <v>3</v>
      </c>
      <c r="G139">
        <f t="shared" si="12"/>
        <v>3</v>
      </c>
      <c r="H139">
        <f t="shared" si="12"/>
        <v>2</v>
      </c>
      <c r="I139">
        <f t="shared" si="12"/>
        <v>2</v>
      </c>
      <c r="J139">
        <f t="shared" si="12"/>
        <v>2</v>
      </c>
      <c r="K139">
        <f t="shared" si="12"/>
        <v>2</v>
      </c>
      <c r="L139">
        <f t="shared" si="12"/>
        <v>2</v>
      </c>
      <c r="M139">
        <f t="shared" si="12"/>
        <v>2</v>
      </c>
      <c r="N139">
        <f t="shared" si="12"/>
        <v>2</v>
      </c>
      <c r="O139">
        <f t="shared" si="12"/>
        <v>2</v>
      </c>
      <c r="P139">
        <f t="shared" si="12"/>
        <v>2</v>
      </c>
      <c r="Q139">
        <f t="shared" si="12"/>
        <v>2</v>
      </c>
      <c r="R139">
        <f t="shared" si="12"/>
        <v>2</v>
      </c>
      <c r="S139">
        <f t="shared" si="12"/>
        <v>2</v>
      </c>
      <c r="T139">
        <f t="shared" si="12"/>
        <v>2</v>
      </c>
      <c r="U139">
        <f t="shared" si="12"/>
        <v>4</v>
      </c>
    </row>
    <row r="140" spans="1:21" x14ac:dyDescent="0.25">
      <c r="A140" t="s">
        <v>227</v>
      </c>
      <c r="B140">
        <f t="shared" si="12"/>
        <v>1</v>
      </c>
      <c r="C140">
        <f t="shared" si="12"/>
        <v>1</v>
      </c>
      <c r="D140">
        <f t="shared" si="12"/>
        <v>1</v>
      </c>
      <c r="E140">
        <f t="shared" si="12"/>
        <v>1</v>
      </c>
      <c r="F140">
        <f t="shared" si="12"/>
        <v>1</v>
      </c>
      <c r="G140">
        <f t="shared" si="12"/>
        <v>1</v>
      </c>
      <c r="H140">
        <f t="shared" si="12"/>
        <v>1</v>
      </c>
      <c r="I140">
        <f t="shared" si="12"/>
        <v>1</v>
      </c>
      <c r="J140">
        <f t="shared" si="12"/>
        <v>2</v>
      </c>
      <c r="K140">
        <f t="shared" si="12"/>
        <v>2</v>
      </c>
      <c r="L140">
        <f t="shared" si="12"/>
        <v>3</v>
      </c>
      <c r="M140">
        <f t="shared" si="12"/>
        <v>3</v>
      </c>
      <c r="N140">
        <f t="shared" si="12"/>
        <v>3</v>
      </c>
      <c r="O140">
        <f t="shared" si="12"/>
        <v>3</v>
      </c>
      <c r="P140">
        <f t="shared" si="12"/>
        <v>3</v>
      </c>
      <c r="Q140">
        <f t="shared" si="12"/>
        <v>4</v>
      </c>
      <c r="R140">
        <f t="shared" si="12"/>
        <v>4</v>
      </c>
      <c r="S140">
        <f t="shared" si="12"/>
        <v>4</v>
      </c>
      <c r="T140">
        <f t="shared" si="12"/>
        <v>3</v>
      </c>
      <c r="U140">
        <f t="shared" si="12"/>
        <v>3</v>
      </c>
    </row>
    <row r="141" spans="1:21" x14ac:dyDescent="0.25">
      <c r="A141" t="s">
        <v>230</v>
      </c>
      <c r="B141">
        <f t="shared" si="12"/>
        <v>4</v>
      </c>
      <c r="C141">
        <f t="shared" si="12"/>
        <v>4</v>
      </c>
      <c r="D141">
        <f t="shared" si="12"/>
        <v>4</v>
      </c>
      <c r="E141">
        <f t="shared" si="12"/>
        <v>4</v>
      </c>
      <c r="F141">
        <f t="shared" si="12"/>
        <v>4</v>
      </c>
      <c r="G141">
        <f t="shared" si="12"/>
        <v>4</v>
      </c>
      <c r="H141">
        <f t="shared" si="12"/>
        <v>4</v>
      </c>
      <c r="I141">
        <f t="shared" si="12"/>
        <v>4</v>
      </c>
      <c r="J141">
        <f t="shared" si="12"/>
        <v>4</v>
      </c>
      <c r="K141">
        <f t="shared" si="12"/>
        <v>4</v>
      </c>
      <c r="L141">
        <f t="shared" si="12"/>
        <v>4</v>
      </c>
      <c r="M141">
        <f t="shared" si="12"/>
        <v>4</v>
      </c>
      <c r="N141">
        <f t="shared" si="12"/>
        <v>4</v>
      </c>
      <c r="O141">
        <f t="shared" si="12"/>
        <v>4</v>
      </c>
      <c r="P141">
        <f t="shared" si="12"/>
        <v>4</v>
      </c>
      <c r="Q141">
        <f t="shared" si="12"/>
        <v>4</v>
      </c>
      <c r="R141">
        <f t="shared" si="12"/>
        <v>4</v>
      </c>
      <c r="S141">
        <f t="shared" si="12"/>
        <v>4</v>
      </c>
      <c r="T141">
        <f t="shared" si="12"/>
        <v>4</v>
      </c>
      <c r="U141">
        <f t="shared" si="12"/>
        <v>4</v>
      </c>
    </row>
    <row r="142" spans="1:21" x14ac:dyDescent="0.25">
      <c r="B142">
        <f t="shared" ref="B142:U142" si="13">SUM(B73:B141)</f>
        <v>142</v>
      </c>
      <c r="C142">
        <f t="shared" si="13"/>
        <v>142</v>
      </c>
      <c r="D142">
        <f t="shared" si="13"/>
        <v>143</v>
      </c>
      <c r="E142">
        <f t="shared" si="13"/>
        <v>136</v>
      </c>
      <c r="F142">
        <f t="shared" si="13"/>
        <v>140</v>
      </c>
      <c r="G142">
        <f t="shared" si="13"/>
        <v>133</v>
      </c>
      <c r="H142">
        <f t="shared" si="13"/>
        <v>130</v>
      </c>
      <c r="I142">
        <f t="shared" si="13"/>
        <v>139</v>
      </c>
      <c r="J142">
        <f t="shared" si="13"/>
        <v>148</v>
      </c>
      <c r="K142">
        <f t="shared" si="13"/>
        <v>154</v>
      </c>
      <c r="L142">
        <f t="shared" si="13"/>
        <v>165</v>
      </c>
      <c r="M142">
        <f t="shared" si="13"/>
        <v>171</v>
      </c>
      <c r="N142">
        <f t="shared" si="13"/>
        <v>169</v>
      </c>
      <c r="O142">
        <f t="shared" si="13"/>
        <v>173</v>
      </c>
      <c r="P142">
        <f t="shared" si="13"/>
        <v>179</v>
      </c>
      <c r="Q142">
        <f t="shared" si="13"/>
        <v>180</v>
      </c>
      <c r="R142">
        <f t="shared" si="13"/>
        <v>180</v>
      </c>
      <c r="S142">
        <f t="shared" si="13"/>
        <v>179</v>
      </c>
      <c r="T142">
        <f t="shared" si="13"/>
        <v>176</v>
      </c>
      <c r="U142">
        <f t="shared" si="13"/>
        <v>174</v>
      </c>
    </row>
    <row r="143" spans="1:21" x14ac:dyDescent="0.25">
      <c r="B143">
        <f>B142/56</f>
        <v>2.5357142857142856</v>
      </c>
      <c r="C143">
        <f>C142/57</f>
        <v>2.4912280701754388</v>
      </c>
      <c r="D143">
        <f>D142/60</f>
        <v>2.3833333333333333</v>
      </c>
      <c r="E143">
        <f>E142/62</f>
        <v>2.193548387096774</v>
      </c>
      <c r="F143">
        <f>F142/63</f>
        <v>2.2222222222222223</v>
      </c>
      <c r="G143">
        <f>G142/63</f>
        <v>2.1111111111111112</v>
      </c>
      <c r="H143">
        <f>H142/64</f>
        <v>2.03125</v>
      </c>
      <c r="I143">
        <f>I142/66</f>
        <v>2.106060606060606</v>
      </c>
      <c r="J143">
        <f>J142/67</f>
        <v>2.2089552238805972</v>
      </c>
      <c r="K143">
        <f t="shared" ref="K143:L143" si="14">K142/67</f>
        <v>2.2985074626865671</v>
      </c>
      <c r="L143">
        <f t="shared" si="14"/>
        <v>2.4626865671641789</v>
      </c>
      <c r="M143">
        <f>M142/68</f>
        <v>2.5147058823529411</v>
      </c>
      <c r="N143">
        <f t="shared" ref="N143:U143" si="15">N142/69</f>
        <v>2.4492753623188408</v>
      </c>
      <c r="O143">
        <f t="shared" si="15"/>
        <v>2.5072463768115942</v>
      </c>
      <c r="P143">
        <f t="shared" si="15"/>
        <v>2.5942028985507246</v>
      </c>
      <c r="Q143">
        <f t="shared" si="15"/>
        <v>2.6086956521739131</v>
      </c>
      <c r="R143">
        <f t="shared" si="15"/>
        <v>2.6086956521739131</v>
      </c>
      <c r="S143">
        <f t="shared" si="15"/>
        <v>2.5942028985507246</v>
      </c>
      <c r="T143">
        <f t="shared" si="15"/>
        <v>2.5507246376811592</v>
      </c>
      <c r="U143">
        <f t="shared" si="15"/>
        <v>2.5217391304347827</v>
      </c>
    </row>
    <row r="144" spans="1:21" x14ac:dyDescent="0.25">
      <c r="A144" t="s">
        <v>247</v>
      </c>
      <c r="B144">
        <v>13</v>
      </c>
      <c r="C144">
        <v>14</v>
      </c>
      <c r="D144">
        <v>15</v>
      </c>
      <c r="E144">
        <v>19</v>
      </c>
      <c r="F144">
        <v>18</v>
      </c>
      <c r="G144">
        <v>19</v>
      </c>
      <c r="H144">
        <v>21</v>
      </c>
      <c r="I144">
        <v>19</v>
      </c>
      <c r="J144">
        <v>13</v>
      </c>
      <c r="K144">
        <v>12</v>
      </c>
      <c r="L144">
        <v>10</v>
      </c>
      <c r="M144">
        <v>11</v>
      </c>
      <c r="N144">
        <v>13</v>
      </c>
      <c r="O144">
        <v>10</v>
      </c>
      <c r="P144">
        <v>7</v>
      </c>
      <c r="Q144">
        <v>7</v>
      </c>
      <c r="R144">
        <v>7</v>
      </c>
      <c r="S144">
        <v>7</v>
      </c>
      <c r="T144">
        <v>7</v>
      </c>
      <c r="U144">
        <v>8</v>
      </c>
    </row>
    <row r="145" spans="1:21" x14ac:dyDescent="0.25">
      <c r="A145" t="s">
        <v>271</v>
      </c>
      <c r="B145">
        <v>18</v>
      </c>
      <c r="C145">
        <v>17</v>
      </c>
      <c r="D145">
        <v>21</v>
      </c>
      <c r="E145">
        <v>22</v>
      </c>
      <c r="F145">
        <v>24</v>
      </c>
      <c r="G145">
        <v>27</v>
      </c>
      <c r="H145">
        <v>27</v>
      </c>
      <c r="I145">
        <v>29</v>
      </c>
      <c r="J145">
        <v>35</v>
      </c>
      <c r="K145">
        <v>32</v>
      </c>
      <c r="L145">
        <v>28</v>
      </c>
      <c r="M145">
        <v>24</v>
      </c>
      <c r="N145">
        <v>22</v>
      </c>
      <c r="O145">
        <v>24</v>
      </c>
      <c r="P145">
        <v>23</v>
      </c>
      <c r="Q145">
        <v>24</v>
      </c>
      <c r="R145">
        <v>25</v>
      </c>
      <c r="S145">
        <v>26</v>
      </c>
      <c r="T145">
        <v>26</v>
      </c>
      <c r="U145">
        <v>26</v>
      </c>
    </row>
    <row r="146" spans="1:21" x14ac:dyDescent="0.25">
      <c r="A146" t="s">
        <v>251</v>
      </c>
      <c r="B146">
        <v>15</v>
      </c>
      <c r="C146">
        <v>14</v>
      </c>
      <c r="D146">
        <v>14</v>
      </c>
      <c r="E146">
        <v>15</v>
      </c>
      <c r="F146">
        <v>14</v>
      </c>
      <c r="G146">
        <v>12</v>
      </c>
      <c r="H146">
        <v>13</v>
      </c>
      <c r="I146">
        <v>14</v>
      </c>
      <c r="J146">
        <v>15</v>
      </c>
      <c r="K146">
        <v>18</v>
      </c>
      <c r="L146">
        <v>21</v>
      </c>
      <c r="M146">
        <v>24</v>
      </c>
      <c r="N146">
        <v>24</v>
      </c>
      <c r="O146">
        <v>26</v>
      </c>
      <c r="P146">
        <v>30</v>
      </c>
      <c r="Q146">
        <v>27</v>
      </c>
      <c r="R146">
        <v>25</v>
      </c>
      <c r="S146">
        <v>24</v>
      </c>
      <c r="T146">
        <v>26</v>
      </c>
      <c r="U146">
        <v>24</v>
      </c>
    </row>
    <row r="147" spans="1:21" x14ac:dyDescent="0.25">
      <c r="A147" t="s">
        <v>273</v>
      </c>
      <c r="B147">
        <v>12</v>
      </c>
      <c r="C147">
        <v>13</v>
      </c>
      <c r="D147">
        <v>11</v>
      </c>
      <c r="E147">
        <v>7</v>
      </c>
      <c r="F147">
        <v>8</v>
      </c>
      <c r="G147">
        <v>6</v>
      </c>
      <c r="H147">
        <v>4</v>
      </c>
      <c r="I147">
        <v>5</v>
      </c>
      <c r="J147">
        <v>5</v>
      </c>
      <c r="K147">
        <v>6</v>
      </c>
      <c r="L147">
        <v>9</v>
      </c>
      <c r="M147">
        <v>10</v>
      </c>
      <c r="N147">
        <v>10</v>
      </c>
      <c r="O147">
        <v>9</v>
      </c>
      <c r="P147">
        <v>9</v>
      </c>
      <c r="Q147">
        <v>11</v>
      </c>
      <c r="R147">
        <v>12</v>
      </c>
      <c r="S147">
        <v>12</v>
      </c>
      <c r="T147">
        <v>10</v>
      </c>
      <c r="U147">
        <v>11</v>
      </c>
    </row>
    <row r="148" spans="1:21" x14ac:dyDescent="0.25">
      <c r="B148">
        <f>SUM(B144:B147)</f>
        <v>58</v>
      </c>
      <c r="C148">
        <f t="shared" ref="C148:K148" si="16">SUM(C144:C147)</f>
        <v>58</v>
      </c>
      <c r="D148">
        <f t="shared" si="16"/>
        <v>61</v>
      </c>
      <c r="E148">
        <f t="shared" si="16"/>
        <v>63</v>
      </c>
      <c r="F148">
        <f t="shared" si="16"/>
        <v>64</v>
      </c>
      <c r="G148">
        <f t="shared" si="16"/>
        <v>64</v>
      </c>
      <c r="H148">
        <f t="shared" si="16"/>
        <v>65</v>
      </c>
      <c r="I148">
        <f t="shared" si="16"/>
        <v>67</v>
      </c>
      <c r="J148">
        <f t="shared" si="16"/>
        <v>68</v>
      </c>
      <c r="K148">
        <f t="shared" si="16"/>
        <v>68</v>
      </c>
      <c r="L148">
        <f>SUM(L144:L147)</f>
        <v>68</v>
      </c>
      <c r="M148">
        <f>SUM(M144:M147)</f>
        <v>69</v>
      </c>
      <c r="N148">
        <f>SUM(N144:N147)</f>
        <v>69</v>
      </c>
      <c r="O148">
        <f>SUM(O144:O147)</f>
        <v>69</v>
      </c>
      <c r="P148">
        <v>69</v>
      </c>
      <c r="Q148">
        <v>69</v>
      </c>
      <c r="R148">
        <v>69</v>
      </c>
      <c r="S148">
        <f>SUM(S144:S147)</f>
        <v>69</v>
      </c>
      <c r="T148">
        <f>SUM(T144:T147)</f>
        <v>69</v>
      </c>
      <c r="U148">
        <f>SUM(U144:U147)</f>
        <v>69</v>
      </c>
    </row>
    <row r="149" spans="1:21" x14ac:dyDescent="0.25">
      <c r="A149" t="s">
        <v>606</v>
      </c>
      <c r="B149">
        <f>(B146+B147)/B148</f>
        <v>0.46551724137931033</v>
      </c>
      <c r="C149">
        <f t="shared" ref="C149:U149" si="17">(C146+C147)/C148</f>
        <v>0.46551724137931033</v>
      </c>
      <c r="D149">
        <f t="shared" si="17"/>
        <v>0.4098360655737705</v>
      </c>
      <c r="E149">
        <f t="shared" si="17"/>
        <v>0.34920634920634919</v>
      </c>
      <c r="F149">
        <f t="shared" si="17"/>
        <v>0.34375</v>
      </c>
      <c r="G149">
        <f t="shared" si="17"/>
        <v>0.28125</v>
      </c>
      <c r="H149">
        <f t="shared" si="17"/>
        <v>0.26153846153846155</v>
      </c>
      <c r="I149">
        <f t="shared" si="17"/>
        <v>0.28358208955223879</v>
      </c>
      <c r="J149">
        <f t="shared" si="17"/>
        <v>0.29411764705882354</v>
      </c>
      <c r="K149">
        <f t="shared" si="17"/>
        <v>0.35294117647058826</v>
      </c>
      <c r="L149">
        <f t="shared" si="17"/>
        <v>0.44117647058823528</v>
      </c>
      <c r="M149">
        <f t="shared" si="17"/>
        <v>0.49275362318840582</v>
      </c>
      <c r="N149">
        <f t="shared" si="17"/>
        <v>0.49275362318840582</v>
      </c>
      <c r="O149">
        <f t="shared" si="17"/>
        <v>0.50724637681159424</v>
      </c>
      <c r="P149">
        <f t="shared" si="17"/>
        <v>0.56521739130434778</v>
      </c>
      <c r="Q149">
        <f t="shared" si="17"/>
        <v>0.55072463768115942</v>
      </c>
      <c r="R149">
        <f t="shared" si="17"/>
        <v>0.53623188405797106</v>
      </c>
      <c r="S149">
        <f t="shared" si="17"/>
        <v>0.52173913043478259</v>
      </c>
      <c r="T149">
        <f t="shared" si="17"/>
        <v>0.52173913043478259</v>
      </c>
      <c r="U149">
        <f t="shared" si="17"/>
        <v>0.50724637681159424</v>
      </c>
    </row>
    <row r="151" spans="1:21" x14ac:dyDescent="0.25">
      <c r="B151">
        <v>2025</v>
      </c>
      <c r="C151">
        <v>2026</v>
      </c>
    </row>
    <row r="152" spans="1:21" x14ac:dyDescent="0.25">
      <c r="A152" t="s">
        <v>4</v>
      </c>
      <c r="B152" t="s">
        <v>271</v>
      </c>
      <c r="C152" t="s">
        <v>271</v>
      </c>
    </row>
    <row r="153" spans="1:21" x14ac:dyDescent="0.25">
      <c r="A153" t="s">
        <v>8</v>
      </c>
      <c r="B153" t="s">
        <v>251</v>
      </c>
      <c r="C153" t="s">
        <v>251</v>
      </c>
    </row>
    <row r="154" spans="1:21" x14ac:dyDescent="0.25">
      <c r="A154" t="s">
        <v>607</v>
      </c>
      <c r="B154" t="s">
        <v>247</v>
      </c>
      <c r="C154" t="s">
        <v>247</v>
      </c>
    </row>
    <row r="155" spans="1:21" x14ac:dyDescent="0.25">
      <c r="A155" t="s">
        <v>10</v>
      </c>
      <c r="B155" t="s">
        <v>251</v>
      </c>
      <c r="C155" t="s">
        <v>251</v>
      </c>
    </row>
    <row r="156" spans="1:21" x14ac:dyDescent="0.25">
      <c r="A156" t="s">
        <v>11</v>
      </c>
      <c r="B156" t="s">
        <v>251</v>
      </c>
      <c r="C156" t="s">
        <v>251</v>
      </c>
    </row>
    <row r="157" spans="1:21" x14ac:dyDescent="0.25">
      <c r="A157" t="s">
        <v>13</v>
      </c>
      <c r="B157" t="s">
        <v>251</v>
      </c>
      <c r="C157" t="s">
        <v>251</v>
      </c>
    </row>
    <row r="158" spans="1:21" x14ac:dyDescent="0.25">
      <c r="A158" t="s">
        <v>14</v>
      </c>
      <c r="B158" t="s">
        <v>271</v>
      </c>
      <c r="C158" t="s">
        <v>271</v>
      </c>
    </row>
    <row r="159" spans="1:21" x14ac:dyDescent="0.25">
      <c r="A159" t="s">
        <v>531</v>
      </c>
      <c r="B159" t="s">
        <v>247</v>
      </c>
      <c r="C159" t="s">
        <v>247</v>
      </c>
    </row>
    <row r="160" spans="1:21" x14ac:dyDescent="0.25">
      <c r="A160" t="s">
        <v>532</v>
      </c>
      <c r="B160" t="s">
        <v>247</v>
      </c>
      <c r="C160" t="s">
        <v>247</v>
      </c>
    </row>
    <row r="161" spans="1:3" x14ac:dyDescent="0.25">
      <c r="A161" t="s">
        <v>18</v>
      </c>
      <c r="B161" t="s">
        <v>247</v>
      </c>
      <c r="C161" t="s">
        <v>247</v>
      </c>
    </row>
    <row r="162" spans="1:3" x14ac:dyDescent="0.25">
      <c r="A162" t="s">
        <v>302</v>
      </c>
      <c r="B162" t="s">
        <v>271</v>
      </c>
      <c r="C162" t="s">
        <v>271</v>
      </c>
    </row>
    <row r="163" spans="1:3" x14ac:dyDescent="0.25">
      <c r="A163" t="s">
        <v>23</v>
      </c>
      <c r="B163" t="s">
        <v>271</v>
      </c>
      <c r="C163" t="s">
        <v>271</v>
      </c>
    </row>
    <row r="164" spans="1:3" x14ac:dyDescent="0.25">
      <c r="A164" t="s">
        <v>608</v>
      </c>
      <c r="B164" t="s">
        <v>271</v>
      </c>
      <c r="C164" t="s">
        <v>271</v>
      </c>
    </row>
    <row r="165" spans="1:3" x14ac:dyDescent="0.25">
      <c r="A165" t="s">
        <v>25</v>
      </c>
      <c r="B165" t="s">
        <v>271</v>
      </c>
      <c r="C165" t="s">
        <v>271</v>
      </c>
    </row>
    <row r="166" spans="1:3" x14ac:dyDescent="0.25">
      <c r="A166" t="s">
        <v>31</v>
      </c>
      <c r="B166" t="s">
        <v>251</v>
      </c>
      <c r="C166" t="s">
        <v>251</v>
      </c>
    </row>
    <row r="167" spans="1:3" x14ac:dyDescent="0.25">
      <c r="A167" t="s">
        <v>609</v>
      </c>
      <c r="B167" t="s">
        <v>271</v>
      </c>
      <c r="C167" t="s">
        <v>271</v>
      </c>
    </row>
    <row r="168" spans="1:3" x14ac:dyDescent="0.25">
      <c r="A168" t="s">
        <v>34</v>
      </c>
      <c r="B168" t="s">
        <v>271</v>
      </c>
      <c r="C168" t="s">
        <v>271</v>
      </c>
    </row>
    <row r="169" spans="1:3" x14ac:dyDescent="0.25">
      <c r="A169" t="s">
        <v>36</v>
      </c>
      <c r="B169" t="s">
        <v>271</v>
      </c>
      <c r="C169" t="s">
        <v>271</v>
      </c>
    </row>
    <row r="170" spans="1:3" x14ac:dyDescent="0.25">
      <c r="A170" t="s">
        <v>37</v>
      </c>
      <c r="B170" t="s">
        <v>247</v>
      </c>
      <c r="C170" t="s">
        <v>247</v>
      </c>
    </row>
    <row r="171" spans="1:3" x14ac:dyDescent="0.25">
      <c r="A171" t="s">
        <v>533</v>
      </c>
      <c r="B171" t="s">
        <v>247</v>
      </c>
      <c r="C171" t="s">
        <v>247</v>
      </c>
    </row>
    <row r="172" spans="1:3" x14ac:dyDescent="0.25">
      <c r="A172" t="s">
        <v>534</v>
      </c>
      <c r="B172" t="s">
        <v>247</v>
      </c>
      <c r="C172" t="s">
        <v>247</v>
      </c>
    </row>
    <row r="173" spans="1:3" x14ac:dyDescent="0.25">
      <c r="A173" t="s">
        <v>50</v>
      </c>
      <c r="B173" t="s">
        <v>271</v>
      </c>
      <c r="C173" t="s">
        <v>271</v>
      </c>
    </row>
    <row r="174" spans="1:3" x14ac:dyDescent="0.25">
      <c r="A174" t="s">
        <v>52</v>
      </c>
      <c r="B174" t="s">
        <v>271</v>
      </c>
      <c r="C174" t="s">
        <v>271</v>
      </c>
    </row>
    <row r="175" spans="1:3" x14ac:dyDescent="0.25">
      <c r="A175" t="s">
        <v>60</v>
      </c>
      <c r="B175" t="s">
        <v>247</v>
      </c>
      <c r="C175" t="s">
        <v>247</v>
      </c>
    </row>
    <row r="176" spans="1:3" x14ac:dyDescent="0.25">
      <c r="A176" t="s">
        <v>587</v>
      </c>
      <c r="B176" t="s">
        <v>271</v>
      </c>
      <c r="C176" t="s">
        <v>271</v>
      </c>
    </row>
    <row r="177" spans="1:3" x14ac:dyDescent="0.25">
      <c r="A177" t="s">
        <v>537</v>
      </c>
      <c r="B177" t="s">
        <v>247</v>
      </c>
      <c r="C177" t="s">
        <v>247</v>
      </c>
    </row>
    <row r="178" spans="1:3" x14ac:dyDescent="0.25">
      <c r="A178" t="s">
        <v>538</v>
      </c>
      <c r="B178" t="s">
        <v>247</v>
      </c>
      <c r="C178" t="s">
        <v>247</v>
      </c>
    </row>
    <row r="179" spans="1:3" x14ac:dyDescent="0.25">
      <c r="A179" t="s">
        <v>539</v>
      </c>
      <c r="B179" t="s">
        <v>247</v>
      </c>
      <c r="C179" t="s">
        <v>247</v>
      </c>
    </row>
    <row r="180" spans="1:3" x14ac:dyDescent="0.25">
      <c r="A180" t="s">
        <v>66</v>
      </c>
      <c r="B180" t="s">
        <v>271</v>
      </c>
      <c r="C180" t="s">
        <v>271</v>
      </c>
    </row>
    <row r="181" spans="1:3" x14ac:dyDescent="0.25">
      <c r="A181" t="s">
        <v>68</v>
      </c>
      <c r="B181" t="s">
        <v>271</v>
      </c>
      <c r="C181" t="s">
        <v>271</v>
      </c>
    </row>
    <row r="182" spans="1:3" x14ac:dyDescent="0.25">
      <c r="A182" t="s">
        <v>70</v>
      </c>
      <c r="B182" t="s">
        <v>251</v>
      </c>
      <c r="C182" t="s">
        <v>251</v>
      </c>
    </row>
    <row r="183" spans="1:3" x14ac:dyDescent="0.25">
      <c r="A183" t="s">
        <v>71</v>
      </c>
      <c r="B183" t="s">
        <v>271</v>
      </c>
      <c r="C183" t="s">
        <v>271</v>
      </c>
    </row>
    <row r="184" spans="1:3" x14ac:dyDescent="0.25">
      <c r="A184" t="s">
        <v>73</v>
      </c>
      <c r="B184" t="s">
        <v>251</v>
      </c>
      <c r="C184" t="s">
        <v>251</v>
      </c>
    </row>
    <row r="185" spans="1:3" x14ac:dyDescent="0.25">
      <c r="A185" t="s">
        <v>590</v>
      </c>
      <c r="B185" t="s">
        <v>247</v>
      </c>
      <c r="C185" t="s">
        <v>247</v>
      </c>
    </row>
    <row r="186" spans="1:3" x14ac:dyDescent="0.25">
      <c r="A186" t="s">
        <v>75</v>
      </c>
      <c r="B186" t="s">
        <v>271</v>
      </c>
      <c r="C186" t="s">
        <v>271</v>
      </c>
    </row>
    <row r="187" spans="1:3" x14ac:dyDescent="0.25">
      <c r="A187" t="s">
        <v>79</v>
      </c>
      <c r="B187" t="s">
        <v>271</v>
      </c>
      <c r="C187" t="s">
        <v>271</v>
      </c>
    </row>
    <row r="188" spans="1:3" x14ac:dyDescent="0.25">
      <c r="A188" t="s">
        <v>542</v>
      </c>
      <c r="B188" t="s">
        <v>247</v>
      </c>
      <c r="C188" t="s">
        <v>247</v>
      </c>
    </row>
    <row r="189" spans="1:3" x14ac:dyDescent="0.25">
      <c r="A189" t="s">
        <v>543</v>
      </c>
      <c r="B189" t="s">
        <v>271</v>
      </c>
      <c r="C189" t="s">
        <v>271</v>
      </c>
    </row>
    <row r="190" spans="1:3" x14ac:dyDescent="0.25">
      <c r="A190" t="s">
        <v>80</v>
      </c>
      <c r="B190" t="s">
        <v>251</v>
      </c>
      <c r="C190" t="s">
        <v>251</v>
      </c>
    </row>
    <row r="191" spans="1:3" x14ac:dyDescent="0.25">
      <c r="A191" t="s">
        <v>84</v>
      </c>
      <c r="B191" t="s">
        <v>247</v>
      </c>
      <c r="C191" t="s">
        <v>247</v>
      </c>
    </row>
    <row r="192" spans="1:3" x14ac:dyDescent="0.25">
      <c r="A192" t="s">
        <v>545</v>
      </c>
      <c r="B192" t="s">
        <v>247</v>
      </c>
      <c r="C192" t="s">
        <v>247</v>
      </c>
    </row>
    <row r="193" spans="1:3" x14ac:dyDescent="0.25">
      <c r="A193" t="s">
        <v>546</v>
      </c>
      <c r="B193" t="s">
        <v>271</v>
      </c>
      <c r="C193" t="s">
        <v>271</v>
      </c>
    </row>
    <row r="194" spans="1:3" x14ac:dyDescent="0.25">
      <c r="A194" t="s">
        <v>89</v>
      </c>
      <c r="B194" t="s">
        <v>271</v>
      </c>
      <c r="C194" t="s">
        <v>271</v>
      </c>
    </row>
    <row r="195" spans="1:3" x14ac:dyDescent="0.25">
      <c r="A195" t="s">
        <v>547</v>
      </c>
      <c r="B195" t="s">
        <v>271</v>
      </c>
      <c r="C195" t="s">
        <v>271</v>
      </c>
    </row>
    <row r="196" spans="1:3" x14ac:dyDescent="0.25">
      <c r="A196" t="s">
        <v>548</v>
      </c>
      <c r="B196" t="s">
        <v>247</v>
      </c>
      <c r="C196" t="s">
        <v>247</v>
      </c>
    </row>
    <row r="197" spans="1:3" x14ac:dyDescent="0.25">
      <c r="A197" t="s">
        <v>98</v>
      </c>
      <c r="B197" t="s">
        <v>271</v>
      </c>
      <c r="C197" t="s">
        <v>271</v>
      </c>
    </row>
    <row r="198" spans="1:3" x14ac:dyDescent="0.25">
      <c r="A198" t="s">
        <v>100</v>
      </c>
      <c r="B198" t="s">
        <v>247</v>
      </c>
      <c r="C198" t="s">
        <v>247</v>
      </c>
    </row>
    <row r="199" spans="1:3" x14ac:dyDescent="0.25">
      <c r="A199" t="s">
        <v>104</v>
      </c>
      <c r="B199" t="s">
        <v>251</v>
      </c>
      <c r="C199" t="s">
        <v>251</v>
      </c>
    </row>
    <row r="200" spans="1:3" x14ac:dyDescent="0.25">
      <c r="A200" t="s">
        <v>549</v>
      </c>
      <c r="B200" t="s">
        <v>247</v>
      </c>
      <c r="C200" t="s">
        <v>247</v>
      </c>
    </row>
    <row r="201" spans="1:3" x14ac:dyDescent="0.25">
      <c r="A201" t="s">
        <v>610</v>
      </c>
      <c r="B201" t="s">
        <v>247</v>
      </c>
      <c r="C201" t="s">
        <v>271</v>
      </c>
    </row>
    <row r="202" spans="1:3" x14ac:dyDescent="0.25">
      <c r="A202" t="s">
        <v>550</v>
      </c>
      <c r="B202" t="s">
        <v>271</v>
      </c>
      <c r="C202" t="s">
        <v>271</v>
      </c>
    </row>
    <row r="203" spans="1:3" x14ac:dyDescent="0.25">
      <c r="A203" t="s">
        <v>106</v>
      </c>
      <c r="B203" t="s">
        <v>271</v>
      </c>
      <c r="C203" t="s">
        <v>271</v>
      </c>
    </row>
    <row r="204" spans="1:3" x14ac:dyDescent="0.25">
      <c r="A204" t="s">
        <v>551</v>
      </c>
      <c r="B204" t="s">
        <v>271</v>
      </c>
      <c r="C204" t="s">
        <v>271</v>
      </c>
    </row>
    <row r="205" spans="1:3" x14ac:dyDescent="0.25">
      <c r="A205" t="s">
        <v>108</v>
      </c>
      <c r="B205" t="s">
        <v>271</v>
      </c>
      <c r="C205" t="s">
        <v>271</v>
      </c>
    </row>
    <row r="206" spans="1:3" x14ac:dyDescent="0.25">
      <c r="A206" t="s">
        <v>109</v>
      </c>
      <c r="B206" t="s">
        <v>247</v>
      </c>
      <c r="C206" t="s">
        <v>247</v>
      </c>
    </row>
    <row r="207" spans="1:3" x14ac:dyDescent="0.25">
      <c r="A207" t="s">
        <v>586</v>
      </c>
      <c r="B207" t="s">
        <v>247</v>
      </c>
      <c r="C207" t="s">
        <v>247</v>
      </c>
    </row>
    <row r="208" spans="1:3" x14ac:dyDescent="0.25">
      <c r="A208" t="s">
        <v>115</v>
      </c>
      <c r="B208" t="s">
        <v>271</v>
      </c>
      <c r="C208" t="s">
        <v>271</v>
      </c>
    </row>
    <row r="209" spans="1:3" x14ac:dyDescent="0.25">
      <c r="A209" t="s">
        <v>552</v>
      </c>
      <c r="B209" t="s">
        <v>247</v>
      </c>
      <c r="C209" t="s">
        <v>247</v>
      </c>
    </row>
    <row r="210" spans="1:3" x14ac:dyDescent="0.25">
      <c r="A210" t="s">
        <v>591</v>
      </c>
      <c r="B210" t="s">
        <v>247</v>
      </c>
      <c r="C210" t="s">
        <v>247</v>
      </c>
    </row>
    <row r="211" spans="1:3" x14ac:dyDescent="0.25">
      <c r="A211" t="s">
        <v>592</v>
      </c>
      <c r="B211" t="s">
        <v>247</v>
      </c>
      <c r="C211" t="s">
        <v>247</v>
      </c>
    </row>
    <row r="212" spans="1:3" x14ac:dyDescent="0.25">
      <c r="A212" t="s">
        <v>554</v>
      </c>
      <c r="B212" t="s">
        <v>247</v>
      </c>
      <c r="C212" t="s">
        <v>247</v>
      </c>
    </row>
    <row r="213" spans="1:3" x14ac:dyDescent="0.25">
      <c r="A213" t="s">
        <v>555</v>
      </c>
      <c r="B213" t="s">
        <v>271</v>
      </c>
      <c r="C213" t="s">
        <v>271</v>
      </c>
    </row>
    <row r="214" spans="1:3" x14ac:dyDescent="0.25">
      <c r="A214" t="s">
        <v>556</v>
      </c>
      <c r="B214" t="s">
        <v>247</v>
      </c>
      <c r="C214" t="s">
        <v>247</v>
      </c>
    </row>
    <row r="215" spans="1:3" x14ac:dyDescent="0.25">
      <c r="A215" t="s">
        <v>136</v>
      </c>
      <c r="B215" t="s">
        <v>251</v>
      </c>
      <c r="C215" t="s">
        <v>251</v>
      </c>
    </row>
    <row r="216" spans="1:3" x14ac:dyDescent="0.25">
      <c r="A216" t="s">
        <v>139</v>
      </c>
      <c r="B216" t="s">
        <v>271</v>
      </c>
      <c r="C216" t="s">
        <v>271</v>
      </c>
    </row>
    <row r="217" spans="1:3" x14ac:dyDescent="0.25">
      <c r="A217" t="s">
        <v>144</v>
      </c>
      <c r="B217" t="s">
        <v>271</v>
      </c>
      <c r="C217" t="s">
        <v>271</v>
      </c>
    </row>
    <row r="218" spans="1:3" x14ac:dyDescent="0.25">
      <c r="A218" t="s">
        <v>146</v>
      </c>
      <c r="B218" t="s">
        <v>271</v>
      </c>
      <c r="C218" t="s">
        <v>271</v>
      </c>
    </row>
    <row r="219" spans="1:3" x14ac:dyDescent="0.25">
      <c r="A219" t="s">
        <v>148</v>
      </c>
      <c r="B219" t="s">
        <v>271</v>
      </c>
      <c r="C219" t="s">
        <v>271</v>
      </c>
    </row>
    <row r="220" spans="1:3" x14ac:dyDescent="0.25">
      <c r="A220" t="s">
        <v>153</v>
      </c>
      <c r="B220" t="s">
        <v>271</v>
      </c>
      <c r="C220" t="s">
        <v>271</v>
      </c>
    </row>
    <row r="221" spans="1:3" x14ac:dyDescent="0.25">
      <c r="A221" t="s">
        <v>588</v>
      </c>
      <c r="B221" t="s">
        <v>247</v>
      </c>
      <c r="C221" t="s">
        <v>247</v>
      </c>
    </row>
    <row r="222" spans="1:3" x14ac:dyDescent="0.25">
      <c r="A222" t="s">
        <v>558</v>
      </c>
      <c r="B222" t="s">
        <v>247</v>
      </c>
      <c r="C222" t="s">
        <v>247</v>
      </c>
    </row>
    <row r="223" spans="1:3" x14ac:dyDescent="0.25">
      <c r="A223" t="s">
        <v>160</v>
      </c>
      <c r="B223" t="s">
        <v>271</v>
      </c>
      <c r="C223" t="s">
        <v>271</v>
      </c>
    </row>
    <row r="224" spans="1:3" x14ac:dyDescent="0.25">
      <c r="A224" t="s">
        <v>162</v>
      </c>
      <c r="B224" t="s">
        <v>271</v>
      </c>
      <c r="C224" t="s">
        <v>271</v>
      </c>
    </row>
    <row r="225" spans="1:3" x14ac:dyDescent="0.25">
      <c r="A225" t="s">
        <v>559</v>
      </c>
      <c r="B225" t="s">
        <v>247</v>
      </c>
      <c r="C225" t="s">
        <v>247</v>
      </c>
    </row>
    <row r="226" spans="1:3" x14ac:dyDescent="0.25">
      <c r="A226" t="s">
        <v>560</v>
      </c>
      <c r="B226" t="s">
        <v>247</v>
      </c>
      <c r="C226" t="s">
        <v>247</v>
      </c>
    </row>
    <row r="227" spans="1:3" x14ac:dyDescent="0.25">
      <c r="A227" t="s">
        <v>163</v>
      </c>
      <c r="B227" t="s">
        <v>251</v>
      </c>
      <c r="C227" t="s">
        <v>251</v>
      </c>
    </row>
    <row r="228" spans="1:3" x14ac:dyDescent="0.25">
      <c r="A228" t="s">
        <v>611</v>
      </c>
      <c r="B228" t="s">
        <v>271</v>
      </c>
      <c r="C228" t="s">
        <v>271</v>
      </c>
    </row>
    <row r="229" spans="1:3" x14ac:dyDescent="0.25">
      <c r="A229" t="s">
        <v>164</v>
      </c>
      <c r="B229" t="s">
        <v>271</v>
      </c>
      <c r="C229" t="s">
        <v>271</v>
      </c>
    </row>
    <row r="230" spans="1:3" x14ac:dyDescent="0.25">
      <c r="A230" t="s">
        <v>168</v>
      </c>
      <c r="B230" t="s">
        <v>247</v>
      </c>
      <c r="C230" t="s">
        <v>247</v>
      </c>
    </row>
    <row r="231" spans="1:3" x14ac:dyDescent="0.25">
      <c r="A231" t="s">
        <v>169</v>
      </c>
      <c r="B231" t="s">
        <v>247</v>
      </c>
      <c r="C231" t="s">
        <v>247</v>
      </c>
    </row>
    <row r="232" spans="1:3" x14ac:dyDescent="0.25">
      <c r="A232" t="s">
        <v>170</v>
      </c>
      <c r="B232" t="s">
        <v>247</v>
      </c>
      <c r="C232" t="s">
        <v>247</v>
      </c>
    </row>
    <row r="233" spans="1:3" x14ac:dyDescent="0.25">
      <c r="A233" t="s">
        <v>593</v>
      </c>
      <c r="B233" t="s">
        <v>271</v>
      </c>
      <c r="C233" t="s">
        <v>271</v>
      </c>
    </row>
    <row r="234" spans="1:3" x14ac:dyDescent="0.25">
      <c r="A234" t="s">
        <v>561</v>
      </c>
      <c r="B234" t="s">
        <v>271</v>
      </c>
      <c r="C234" t="s">
        <v>271</v>
      </c>
    </row>
    <row r="235" spans="1:3" x14ac:dyDescent="0.25">
      <c r="A235" t="s">
        <v>562</v>
      </c>
      <c r="B235" t="s">
        <v>247</v>
      </c>
      <c r="C235" t="s">
        <v>247</v>
      </c>
    </row>
    <row r="236" spans="1:3" x14ac:dyDescent="0.25">
      <c r="A236" t="s">
        <v>563</v>
      </c>
      <c r="B236" t="s">
        <v>271</v>
      </c>
      <c r="C236" t="s">
        <v>271</v>
      </c>
    </row>
    <row r="237" spans="1:3" x14ac:dyDescent="0.25">
      <c r="A237" t="s">
        <v>565</v>
      </c>
      <c r="B237" t="s">
        <v>247</v>
      </c>
      <c r="C237" t="s">
        <v>247</v>
      </c>
    </row>
    <row r="238" spans="1:3" x14ac:dyDescent="0.25">
      <c r="A238" t="s">
        <v>179</v>
      </c>
      <c r="B238" t="s">
        <v>271</v>
      </c>
      <c r="C238" t="s">
        <v>271</v>
      </c>
    </row>
    <row r="239" spans="1:3" x14ac:dyDescent="0.25">
      <c r="A239" t="s">
        <v>180</v>
      </c>
      <c r="B239" t="s">
        <v>271</v>
      </c>
      <c r="C239" t="s">
        <v>271</v>
      </c>
    </row>
    <row r="240" spans="1:3" x14ac:dyDescent="0.25">
      <c r="A240" t="s">
        <v>566</v>
      </c>
      <c r="B240" t="s">
        <v>247</v>
      </c>
      <c r="C240" t="s">
        <v>247</v>
      </c>
    </row>
    <row r="241" spans="1:3" x14ac:dyDescent="0.25">
      <c r="A241" t="s">
        <v>594</v>
      </c>
      <c r="B241" t="s">
        <v>271</v>
      </c>
      <c r="C241" t="s">
        <v>271</v>
      </c>
    </row>
    <row r="242" spans="1:3" x14ac:dyDescent="0.25">
      <c r="A242" t="s">
        <v>595</v>
      </c>
      <c r="B242" t="s">
        <v>247</v>
      </c>
      <c r="C242" t="s">
        <v>247</v>
      </c>
    </row>
    <row r="243" spans="1:3" x14ac:dyDescent="0.25">
      <c r="A243" t="s">
        <v>188</v>
      </c>
      <c r="B243" t="s">
        <v>271</v>
      </c>
      <c r="C243" t="s">
        <v>271</v>
      </c>
    </row>
    <row r="244" spans="1:3" x14ac:dyDescent="0.25">
      <c r="A244" t="s">
        <v>567</v>
      </c>
      <c r="B244" t="s">
        <v>271</v>
      </c>
      <c r="C244" t="s">
        <v>271</v>
      </c>
    </row>
    <row r="245" spans="1:3" x14ac:dyDescent="0.25">
      <c r="A245" t="s">
        <v>192</v>
      </c>
      <c r="B245" t="s">
        <v>251</v>
      </c>
      <c r="C245" t="s">
        <v>251</v>
      </c>
    </row>
    <row r="246" spans="1:3" x14ac:dyDescent="0.25">
      <c r="A246" t="s">
        <v>193</v>
      </c>
      <c r="B246" t="s">
        <v>271</v>
      </c>
      <c r="C246" t="s">
        <v>271</v>
      </c>
    </row>
    <row r="247" spans="1:3" x14ac:dyDescent="0.25">
      <c r="A247" t="s">
        <v>194</v>
      </c>
      <c r="B247" t="s">
        <v>251</v>
      </c>
      <c r="C247" t="s">
        <v>251</v>
      </c>
    </row>
    <row r="248" spans="1:3" x14ac:dyDescent="0.25">
      <c r="A248" t="s">
        <v>199</v>
      </c>
      <c r="B248" t="s">
        <v>271</v>
      </c>
      <c r="C248" t="s">
        <v>271</v>
      </c>
    </row>
    <row r="249" spans="1:3" x14ac:dyDescent="0.25">
      <c r="A249" t="s">
        <v>568</v>
      </c>
      <c r="B249" t="s">
        <v>247</v>
      </c>
      <c r="C249" t="s">
        <v>247</v>
      </c>
    </row>
    <row r="250" spans="1:3" x14ac:dyDescent="0.25">
      <c r="A250" t="s">
        <v>569</v>
      </c>
      <c r="B250" t="s">
        <v>247</v>
      </c>
      <c r="C250" t="s">
        <v>247</v>
      </c>
    </row>
    <row r="251" spans="1:3" x14ac:dyDescent="0.25">
      <c r="A251" t="s">
        <v>571</v>
      </c>
      <c r="B251" t="s">
        <v>271</v>
      </c>
      <c r="C251" t="s">
        <v>271</v>
      </c>
    </row>
    <row r="252" spans="1:3" x14ac:dyDescent="0.25">
      <c r="A252" t="s">
        <v>209</v>
      </c>
      <c r="B252" t="s">
        <v>271</v>
      </c>
      <c r="C252" t="s">
        <v>271</v>
      </c>
    </row>
    <row r="253" spans="1:3" x14ac:dyDescent="0.25">
      <c r="A253" t="s">
        <v>211</v>
      </c>
      <c r="B253" t="s">
        <v>247</v>
      </c>
      <c r="C253" t="s">
        <v>247</v>
      </c>
    </row>
    <row r="254" spans="1:3" x14ac:dyDescent="0.25">
      <c r="A254" t="s">
        <v>217</v>
      </c>
      <c r="B254" t="s">
        <v>251</v>
      </c>
      <c r="C254" t="s">
        <v>251</v>
      </c>
    </row>
    <row r="255" spans="1:3" x14ac:dyDescent="0.25">
      <c r="A255" t="s">
        <v>572</v>
      </c>
      <c r="B255" t="s">
        <v>247</v>
      </c>
      <c r="C255" t="s">
        <v>247</v>
      </c>
    </row>
    <row r="256" spans="1:3" x14ac:dyDescent="0.25">
      <c r="A256" t="s">
        <v>573</v>
      </c>
      <c r="B256" t="s">
        <v>247</v>
      </c>
      <c r="C256" t="s">
        <v>247</v>
      </c>
    </row>
    <row r="257" spans="1:3" x14ac:dyDescent="0.25">
      <c r="A257" t="s">
        <v>574</v>
      </c>
      <c r="B257" t="s">
        <v>247</v>
      </c>
      <c r="C257" t="s">
        <v>247</v>
      </c>
    </row>
    <row r="258" spans="1:3" x14ac:dyDescent="0.25">
      <c r="A258" t="s">
        <v>218</v>
      </c>
      <c r="B258" t="s">
        <v>247</v>
      </c>
      <c r="C258" t="s">
        <v>247</v>
      </c>
    </row>
    <row r="259" spans="1:3" x14ac:dyDescent="0.25">
      <c r="A259" t="s">
        <v>224</v>
      </c>
      <c r="B259" t="s">
        <v>247</v>
      </c>
      <c r="C259" t="s">
        <v>247</v>
      </c>
    </row>
  </sheetData>
  <conditionalFormatting sqref="B148:L148 B150:K155">
    <cfRule type="cellIs" dxfId="2" priority="3" operator="equal">
      <formula>"Low"</formula>
    </cfRule>
  </conditionalFormatting>
  <conditionalFormatting sqref="B73:U143">
    <cfRule type="cellIs" dxfId="1" priority="1" operator="equal">
      <formula>"Low"</formula>
    </cfRule>
  </conditionalFormatting>
  <conditionalFormatting sqref="B149:U149">
    <cfRule type="cellIs" dxfId="0" priority="2" operator="equal">
      <formula>"Low"</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92AF2-ACA7-4755-93E9-1E1E1AC1FC17}">
  <dimension ref="A1:Z128"/>
  <sheetViews>
    <sheetView topLeftCell="A49" workbookViewId="0">
      <selection activeCell="L7" sqref="L7"/>
    </sheetView>
  </sheetViews>
  <sheetFormatPr defaultRowHeight="15" x14ac:dyDescent="0.25"/>
  <cols>
    <col min="4" max="4" width="24.5703125" customWidth="1"/>
  </cols>
  <sheetData>
    <row r="1" spans="1:26" x14ac:dyDescent="0.25">
      <c r="A1" t="s">
        <v>242</v>
      </c>
      <c r="C1" t="s">
        <v>708</v>
      </c>
      <c r="D1" t="s">
        <v>754</v>
      </c>
      <c r="E1" t="s">
        <v>680</v>
      </c>
      <c r="F1" t="s">
        <v>682</v>
      </c>
      <c r="M1" t="s">
        <v>683</v>
      </c>
      <c r="T1" t="s">
        <v>684</v>
      </c>
    </row>
    <row r="2" spans="1:26" x14ac:dyDescent="0.25">
      <c r="A2" t="s">
        <v>10</v>
      </c>
      <c r="B2" t="s">
        <v>249</v>
      </c>
      <c r="C2" t="s">
        <v>251</v>
      </c>
      <c r="D2" t="s">
        <v>755</v>
      </c>
      <c r="E2">
        <v>0.48821755360599073</v>
      </c>
      <c r="F2">
        <v>100</v>
      </c>
      <c r="G2">
        <v>107.28779171923399</v>
      </c>
      <c r="H2">
        <v>88.236672697239456</v>
      </c>
      <c r="I2">
        <v>74.926861842336749</v>
      </c>
      <c r="J2">
        <v>94.805492011509742</v>
      </c>
      <c r="K2">
        <v>72.624408781056573</v>
      </c>
      <c r="L2">
        <v>83.445203340262225</v>
      </c>
      <c r="M2">
        <v>100</v>
      </c>
      <c r="N2">
        <v>106.46062921797261</v>
      </c>
      <c r="O2">
        <v>99.156657196591411</v>
      </c>
      <c r="P2">
        <v>96.357382990278424</v>
      </c>
      <c r="Q2">
        <v>102.75838116839893</v>
      </c>
      <c r="R2">
        <v>78.631138134363283</v>
      </c>
      <c r="S2">
        <v>89.895699174631901</v>
      </c>
      <c r="T2">
        <v>100</v>
      </c>
      <c r="U2">
        <v>93.373243007320568</v>
      </c>
      <c r="V2">
        <v>90.22358431744378</v>
      </c>
      <c r="W2">
        <v>112.09588256202304</v>
      </c>
      <c r="X2">
        <v>94.385827136730526</v>
      </c>
      <c r="Y2">
        <v>102.90347006158281</v>
      </c>
      <c r="Z2">
        <v>108.39325946240072</v>
      </c>
    </row>
    <row r="3" spans="1:26" x14ac:dyDescent="0.25">
      <c r="A3" t="s">
        <v>192</v>
      </c>
      <c r="B3" t="s">
        <v>249</v>
      </c>
      <c r="C3" t="s">
        <v>251</v>
      </c>
      <c r="D3" t="s">
        <v>665</v>
      </c>
      <c r="E3">
        <v>0.3510244634364707</v>
      </c>
      <c r="F3">
        <v>100</v>
      </c>
      <c r="G3">
        <v>85.561754302979864</v>
      </c>
      <c r="H3">
        <v>142.39194124522274</v>
      </c>
      <c r="I3">
        <v>77.476600663029714</v>
      </c>
      <c r="J3">
        <v>92.834079228275613</v>
      </c>
      <c r="K3">
        <v>102.84826200328895</v>
      </c>
      <c r="L3">
        <v>136.34756290791643</v>
      </c>
      <c r="M3">
        <v>100</v>
      </c>
      <c r="N3">
        <v>85.186153976803467</v>
      </c>
      <c r="O3">
        <v>106.05222164562177</v>
      </c>
      <c r="P3">
        <v>84.89264138271777</v>
      </c>
      <c r="Q3">
        <v>74.984624954581435</v>
      </c>
      <c r="R3">
        <v>81.457948958632485</v>
      </c>
      <c r="S3">
        <v>100.96333529505976</v>
      </c>
      <c r="T3">
        <v>100</v>
      </c>
      <c r="U3">
        <v>99.893772539434792</v>
      </c>
      <c r="V3">
        <v>100.15385229908257</v>
      </c>
      <c r="W3">
        <v>80.200075042394147</v>
      </c>
      <c r="X3">
        <v>67.440673912456816</v>
      </c>
      <c r="Y3">
        <v>78.170376487830438</v>
      </c>
      <c r="Z3">
        <v>84.22899142223919</v>
      </c>
    </row>
    <row r="4" spans="1:26" x14ac:dyDescent="0.25">
      <c r="A4" t="s">
        <v>70</v>
      </c>
      <c r="B4" t="s">
        <v>249</v>
      </c>
      <c r="C4" t="s">
        <v>251</v>
      </c>
      <c r="D4" t="s">
        <v>665</v>
      </c>
      <c r="E4">
        <v>0.33997414276439564</v>
      </c>
      <c r="F4">
        <v>100</v>
      </c>
      <c r="G4">
        <v>86.548412263335337</v>
      </c>
      <c r="H4">
        <v>124.32921900056098</v>
      </c>
      <c r="I4">
        <v>122.03591179632555</v>
      </c>
      <c r="J4">
        <v>121.94436829183752</v>
      </c>
      <c r="K4">
        <v>100.38135350552584</v>
      </c>
      <c r="L4">
        <v>108.99051190342431</v>
      </c>
      <c r="M4">
        <v>100</v>
      </c>
      <c r="N4">
        <v>86.548412263335337</v>
      </c>
      <c r="O4">
        <v>124.32921900056098</v>
      </c>
      <c r="P4">
        <v>122.03591179632555</v>
      </c>
      <c r="Q4">
        <v>121.94436829183752</v>
      </c>
      <c r="R4">
        <v>100.38135350552584</v>
      </c>
      <c r="S4">
        <v>108.99051190342431</v>
      </c>
      <c r="T4">
        <v>100</v>
      </c>
      <c r="U4">
        <v>108.77827840029515</v>
      </c>
      <c r="V4">
        <v>126.0312421399956</v>
      </c>
      <c r="W4">
        <v>129.63534760114737</v>
      </c>
      <c r="X4">
        <v>120.30494891547961</v>
      </c>
      <c r="Y4">
        <v>106.94219694331517</v>
      </c>
      <c r="Z4">
        <v>104.83549240755316</v>
      </c>
    </row>
    <row r="5" spans="1:26" x14ac:dyDescent="0.25">
      <c r="A5" t="s">
        <v>163</v>
      </c>
      <c r="B5" t="s">
        <v>249</v>
      </c>
      <c r="C5" t="s">
        <v>251</v>
      </c>
      <c r="E5">
        <v>0.28060008739397058</v>
      </c>
      <c r="F5">
        <v>100</v>
      </c>
      <c r="G5">
        <v>106.07328104857166</v>
      </c>
      <c r="H5">
        <v>110.79175332164867</v>
      </c>
      <c r="I5">
        <v>151.90110660323512</v>
      </c>
      <c r="J5">
        <v>105.76867555729446</v>
      </c>
      <c r="K5">
        <v>92.215638939372027</v>
      </c>
      <c r="L5">
        <v>88.202389172360569</v>
      </c>
      <c r="M5">
        <v>100</v>
      </c>
      <c r="N5">
        <v>100.54608346651158</v>
      </c>
      <c r="O5">
        <v>84.59780353827469</v>
      </c>
      <c r="P5">
        <v>107.86674922497227</v>
      </c>
      <c r="Q5">
        <v>107.89514587077035</v>
      </c>
      <c r="R5">
        <v>53.68433894374521</v>
      </c>
      <c r="S5">
        <v>48.350280177398574</v>
      </c>
      <c r="T5">
        <v>100</v>
      </c>
      <c r="U5">
        <v>95.164670091718648</v>
      </c>
      <c r="V5">
        <v>114.57606710748206</v>
      </c>
      <c r="W5">
        <v>103.25919730042575</v>
      </c>
      <c r="X5">
        <v>92.706285542205947</v>
      </c>
      <c r="Y5">
        <v>91.415063075680109</v>
      </c>
      <c r="Z5">
        <v>95.032823062293176</v>
      </c>
    </row>
    <row r="6" spans="1:26" x14ac:dyDescent="0.25">
      <c r="A6" t="s">
        <v>210</v>
      </c>
      <c r="B6" t="s">
        <v>249</v>
      </c>
      <c r="C6" t="s">
        <v>251</v>
      </c>
      <c r="E6">
        <v>0.26326448693694043</v>
      </c>
      <c r="F6">
        <v>100</v>
      </c>
      <c r="G6">
        <v>116.01039037567666</v>
      </c>
      <c r="H6">
        <v>123.25653355863658</v>
      </c>
      <c r="I6">
        <v>127.03701948457822</v>
      </c>
      <c r="J6">
        <v>129.72912884549817</v>
      </c>
      <c r="K6">
        <v>129.11193535859351</v>
      </c>
      <c r="L6">
        <v>123.78079391559427</v>
      </c>
      <c r="M6">
        <v>100</v>
      </c>
      <c r="N6">
        <v>109.92073226282801</v>
      </c>
      <c r="O6">
        <v>106.43119979034472</v>
      </c>
      <c r="P6">
        <v>101.02321850505012</v>
      </c>
      <c r="Q6">
        <v>99.088262015463755</v>
      </c>
      <c r="R6">
        <v>96.318160835705982</v>
      </c>
      <c r="S6">
        <v>92.16885186298282</v>
      </c>
      <c r="T6">
        <v>100</v>
      </c>
      <c r="U6">
        <v>107.381864038339</v>
      </c>
      <c r="V6">
        <v>106.37704418858222</v>
      </c>
      <c r="W6">
        <v>97.396741709004829</v>
      </c>
      <c r="X6">
        <v>93.308636914661449</v>
      </c>
      <c r="Y6">
        <v>91.718905816763126</v>
      </c>
      <c r="Z6">
        <v>108.49851563463699</v>
      </c>
    </row>
    <row r="7" spans="1:26" x14ac:dyDescent="0.25">
      <c r="A7" t="s">
        <v>45</v>
      </c>
      <c r="B7" t="s">
        <v>249</v>
      </c>
      <c r="C7" t="s">
        <v>251</v>
      </c>
      <c r="D7" t="s">
        <v>755</v>
      </c>
      <c r="E7">
        <v>0.18139784474109236</v>
      </c>
      <c r="F7">
        <v>100</v>
      </c>
      <c r="G7">
        <v>94.982274036446697</v>
      </c>
      <c r="H7">
        <v>85.665162467971086</v>
      </c>
      <c r="I7">
        <v>82.917599518346208</v>
      </c>
      <c r="J7">
        <v>82.431527184348738</v>
      </c>
      <c r="K7">
        <v>86.952666367735205</v>
      </c>
      <c r="L7">
        <v>103.24199450505793</v>
      </c>
      <c r="M7">
        <v>100</v>
      </c>
      <c r="N7">
        <v>77.794630133406017</v>
      </c>
      <c r="O7">
        <v>90.316839212864437</v>
      </c>
      <c r="P7">
        <v>86.779845784120695</v>
      </c>
      <c r="Q7">
        <v>89.102420456577391</v>
      </c>
      <c r="R7">
        <v>97.039893869926345</v>
      </c>
      <c r="S7">
        <v>101.46869678284587</v>
      </c>
      <c r="T7">
        <v>100</v>
      </c>
      <c r="U7">
        <v>85.49792616627056</v>
      </c>
      <c r="V7">
        <v>86.769758248988495</v>
      </c>
      <c r="W7">
        <v>91.156854414470203</v>
      </c>
      <c r="X7">
        <v>87.764664760618842</v>
      </c>
      <c r="Y7">
        <v>87.362087917445251</v>
      </c>
      <c r="Z7">
        <v>84.259145948911168</v>
      </c>
    </row>
    <row r="8" spans="1:26" x14ac:dyDescent="0.25">
      <c r="A8" t="s">
        <v>111</v>
      </c>
      <c r="B8" t="s">
        <v>249</v>
      </c>
      <c r="C8" t="s">
        <v>251</v>
      </c>
      <c r="D8" t="s">
        <v>755</v>
      </c>
      <c r="E8">
        <v>0.18119656299678685</v>
      </c>
      <c r="F8">
        <v>100</v>
      </c>
      <c r="G8">
        <v>97.970489735934919</v>
      </c>
      <c r="H8">
        <v>93.520121499170955</v>
      </c>
      <c r="I8">
        <v>73.665228904504147</v>
      </c>
      <c r="J8">
        <v>95.093210109084112</v>
      </c>
      <c r="K8">
        <v>62.447786713601097</v>
      </c>
      <c r="L8">
        <v>73.547010004464653</v>
      </c>
      <c r="M8">
        <v>100</v>
      </c>
      <c r="N8">
        <v>93.68405709220886</v>
      </c>
      <c r="O8">
        <v>92.361977579676562</v>
      </c>
      <c r="P8">
        <v>90.635861675289675</v>
      </c>
      <c r="Q8">
        <v>93.495004897166694</v>
      </c>
      <c r="R8">
        <v>93.376901120773155</v>
      </c>
      <c r="S8">
        <v>90.680850424840784</v>
      </c>
      <c r="T8">
        <v>100</v>
      </c>
      <c r="U8">
        <v>99.106615217620202</v>
      </c>
      <c r="V8">
        <v>99.53966791944616</v>
      </c>
      <c r="W8">
        <v>93.951549462148705</v>
      </c>
      <c r="X8">
        <v>93.51433802473025</v>
      </c>
      <c r="Y8">
        <v>92.178401594802324</v>
      </c>
      <c r="Z8">
        <v>99.055705810961769</v>
      </c>
    </row>
    <row r="9" spans="1:26" x14ac:dyDescent="0.25">
      <c r="A9" t="s">
        <v>92</v>
      </c>
      <c r="B9" t="s">
        <v>247</v>
      </c>
      <c r="C9" t="s">
        <v>251</v>
      </c>
      <c r="D9" t="s">
        <v>755</v>
      </c>
      <c r="E9">
        <v>0.17577960148534119</v>
      </c>
      <c r="F9">
        <v>100</v>
      </c>
      <c r="G9">
        <v>195.80306951276282</v>
      </c>
      <c r="H9">
        <v>109.66547284821939</v>
      </c>
      <c r="I9">
        <v>106.4309103585675</v>
      </c>
      <c r="J9">
        <v>98.130833106923902</v>
      </c>
      <c r="K9">
        <v>82.272205349625651</v>
      </c>
      <c r="L9">
        <v>78.649311604502131</v>
      </c>
      <c r="M9">
        <v>100</v>
      </c>
      <c r="N9">
        <v>125.03599345231011</v>
      </c>
      <c r="O9">
        <v>125.39269182257644</v>
      </c>
      <c r="P9">
        <v>143.03550795638441</v>
      </c>
      <c r="Q9">
        <v>135.92698668649518</v>
      </c>
      <c r="R9">
        <v>140.81688513559703</v>
      </c>
      <c r="S9">
        <v>134.35475768279346</v>
      </c>
      <c r="T9">
        <v>100</v>
      </c>
      <c r="U9">
        <v>128.79448895923767</v>
      </c>
      <c r="V9">
        <v>132.07024687097393</v>
      </c>
      <c r="W9">
        <v>113.99216903878897</v>
      </c>
      <c r="X9">
        <v>114.37108659925008</v>
      </c>
      <c r="Y9">
        <v>104.03592744729151</v>
      </c>
      <c r="Z9">
        <v>108.52709563338513</v>
      </c>
    </row>
    <row r="10" spans="1:26" x14ac:dyDescent="0.25">
      <c r="A10" t="s">
        <v>181</v>
      </c>
      <c r="B10" t="s">
        <v>247</v>
      </c>
      <c r="C10" t="s">
        <v>251</v>
      </c>
      <c r="D10" t="s">
        <v>755</v>
      </c>
      <c r="E10">
        <v>0.16190226020860743</v>
      </c>
      <c r="F10">
        <v>100</v>
      </c>
      <c r="G10">
        <v>113.2462469838202</v>
      </c>
      <c r="H10">
        <v>120.70755214039895</v>
      </c>
      <c r="I10">
        <v>100.58953705447122</v>
      </c>
      <c r="J10">
        <v>86.607941248814925</v>
      </c>
      <c r="K10">
        <v>71.717742844265743</v>
      </c>
      <c r="L10">
        <v>87.350499848628516</v>
      </c>
      <c r="M10">
        <v>100</v>
      </c>
      <c r="N10">
        <v>110.75554118040571</v>
      </c>
      <c r="O10">
        <v>115.22554677326858</v>
      </c>
      <c r="P10">
        <v>120.94991151870036</v>
      </c>
      <c r="Q10">
        <v>96.920276973602839</v>
      </c>
      <c r="R10">
        <v>58.915167365564137</v>
      </c>
      <c r="S10">
        <v>59.219667828578324</v>
      </c>
      <c r="T10">
        <v>100</v>
      </c>
      <c r="U10">
        <v>114.34889172424955</v>
      </c>
      <c r="V10">
        <v>124.16251292216546</v>
      </c>
      <c r="W10">
        <v>149.48876599192533</v>
      </c>
      <c r="X10">
        <v>100.38547177857214</v>
      </c>
      <c r="Y10">
        <v>98.195789661164071</v>
      </c>
      <c r="Z10">
        <v>84.111517976155127</v>
      </c>
    </row>
    <row r="11" spans="1:26" x14ac:dyDescent="0.25">
      <c r="A11" t="s">
        <v>166</v>
      </c>
      <c r="B11" t="s">
        <v>249</v>
      </c>
      <c r="C11" t="s">
        <v>251</v>
      </c>
      <c r="D11" t="s">
        <v>755</v>
      </c>
      <c r="E11">
        <v>0.15008431592963309</v>
      </c>
      <c r="F11">
        <v>100</v>
      </c>
      <c r="G11">
        <v>103.03178985849677</v>
      </c>
      <c r="H11">
        <v>85.837464603470451</v>
      </c>
      <c r="I11">
        <v>117.69070972445849</v>
      </c>
      <c r="J11">
        <v>114.22298739407238</v>
      </c>
      <c r="K11">
        <v>105.30448467824671</v>
      </c>
      <c r="L11">
        <v>130.3962736642155</v>
      </c>
      <c r="M11">
        <v>100</v>
      </c>
      <c r="N11">
        <v>87.710662588443029</v>
      </c>
      <c r="O11">
        <v>85.683780673541207</v>
      </c>
      <c r="P11">
        <v>88.772580250365095</v>
      </c>
      <c r="Q11">
        <v>95.957285140129258</v>
      </c>
      <c r="R11">
        <v>105.13882141464899</v>
      </c>
      <c r="S11">
        <v>111.81132838609955</v>
      </c>
      <c r="T11">
        <v>100</v>
      </c>
      <c r="U11">
        <v>102.571221891493</v>
      </c>
      <c r="V11">
        <v>97.014745560410603</v>
      </c>
      <c r="W11">
        <v>110.14675329306851</v>
      </c>
      <c r="X11">
        <v>105.63227928207904</v>
      </c>
      <c r="Y11">
        <v>102.62910421788142</v>
      </c>
      <c r="Z11">
        <v>100.38757922545052</v>
      </c>
    </row>
    <row r="12" spans="1:26" x14ac:dyDescent="0.25">
      <c r="A12" t="s">
        <v>158</v>
      </c>
      <c r="B12" t="s">
        <v>247</v>
      </c>
      <c r="C12" t="s">
        <v>251</v>
      </c>
      <c r="D12" t="s">
        <v>755</v>
      </c>
      <c r="E12">
        <v>0.13620976883293817</v>
      </c>
      <c r="F12">
        <v>100</v>
      </c>
      <c r="G12">
        <v>96.485548389308761</v>
      </c>
      <c r="H12">
        <v>72.681154441480857</v>
      </c>
      <c r="I12">
        <v>79.623733701531606</v>
      </c>
      <c r="J12">
        <v>76.890435346708855</v>
      </c>
      <c r="K12">
        <v>77.658663040326644</v>
      </c>
      <c r="L12">
        <v>78.447713103112378</v>
      </c>
      <c r="M12">
        <v>100</v>
      </c>
      <c r="N12">
        <v>104.13828310524522</v>
      </c>
      <c r="O12">
        <v>102.47921337394259</v>
      </c>
      <c r="P12">
        <v>159.88823640665279</v>
      </c>
      <c r="Q12">
        <v>180.55712043821535</v>
      </c>
      <c r="R12">
        <v>160.0615113227785</v>
      </c>
      <c r="S12">
        <v>166.69362939109612</v>
      </c>
      <c r="T12">
        <v>100</v>
      </c>
      <c r="U12">
        <v>109.79969684851127</v>
      </c>
      <c r="V12">
        <v>115.50981585016605</v>
      </c>
      <c r="W12">
        <v>121.73683450517964</v>
      </c>
      <c r="X12">
        <v>76.290586878450824</v>
      </c>
      <c r="Y12">
        <v>64.210684471866628</v>
      </c>
      <c r="Z12">
        <v>79.040316144079227</v>
      </c>
    </row>
    <row r="13" spans="1:26" x14ac:dyDescent="0.25">
      <c r="A13" t="s">
        <v>48</v>
      </c>
      <c r="B13" t="s">
        <v>247</v>
      </c>
      <c r="C13" t="s">
        <v>251</v>
      </c>
      <c r="D13" t="s">
        <v>755</v>
      </c>
      <c r="E13">
        <v>0.13087632436721289</v>
      </c>
      <c r="F13">
        <v>100</v>
      </c>
      <c r="G13">
        <v>97.303285975749915</v>
      </c>
      <c r="H13">
        <v>214.30912229450198</v>
      </c>
      <c r="I13">
        <v>225.10846753983444</v>
      </c>
      <c r="J13">
        <v>206.0249580339011</v>
      </c>
      <c r="K13">
        <v>294.48993626437152</v>
      </c>
      <c r="L13">
        <v>423.09061319688408</v>
      </c>
      <c r="M13">
        <v>100</v>
      </c>
      <c r="N13">
        <v>96.939535373971395</v>
      </c>
      <c r="O13">
        <v>142.33864446475951</v>
      </c>
      <c r="P13">
        <v>139.01535523782894</v>
      </c>
      <c r="Q13">
        <v>121.93352749003709</v>
      </c>
      <c r="R13">
        <v>133.68535353009685</v>
      </c>
      <c r="S13">
        <v>157.09745330803165</v>
      </c>
      <c r="T13">
        <v>100</v>
      </c>
      <c r="U13">
        <v>129.54065662300636</v>
      </c>
      <c r="V13">
        <v>128.05385384852875</v>
      </c>
      <c r="W13">
        <v>135.55555167128369</v>
      </c>
      <c r="X13">
        <v>175.72842581001188</v>
      </c>
      <c r="Y13">
        <v>189.13268273711287</v>
      </c>
      <c r="Z13">
        <v>200.54573431770606</v>
      </c>
    </row>
    <row r="14" spans="1:26" x14ac:dyDescent="0.25">
      <c r="A14" t="s">
        <v>150</v>
      </c>
      <c r="B14" t="s">
        <v>247</v>
      </c>
      <c r="C14" t="s">
        <v>251</v>
      </c>
      <c r="D14" t="s">
        <v>755</v>
      </c>
      <c r="E14">
        <v>0.12699474732645694</v>
      </c>
      <c r="F14">
        <v>100</v>
      </c>
      <c r="G14">
        <v>97.853370065149903</v>
      </c>
      <c r="H14">
        <v>90.379253648402454</v>
      </c>
      <c r="I14">
        <v>103.20924929122137</v>
      </c>
      <c r="J14">
        <v>114.28050068295606</v>
      </c>
      <c r="K14">
        <v>107.90349467270697</v>
      </c>
      <c r="L14">
        <v>101.60131935187381</v>
      </c>
      <c r="M14">
        <v>100</v>
      </c>
      <c r="N14">
        <v>104.73105953384068</v>
      </c>
      <c r="O14">
        <v>102.90294612325123</v>
      </c>
      <c r="P14">
        <v>102.57740154898951</v>
      </c>
      <c r="Q14">
        <v>96.720514328096812</v>
      </c>
      <c r="R14">
        <v>96.043172262488056</v>
      </c>
      <c r="S14">
        <v>100.29562854633447</v>
      </c>
      <c r="T14">
        <v>100</v>
      </c>
      <c r="U14">
        <v>94.706496511263921</v>
      </c>
      <c r="V14">
        <v>87.738301431403684</v>
      </c>
      <c r="W14">
        <v>89.450164747197206</v>
      </c>
      <c r="X14">
        <v>88.278565283215116</v>
      </c>
      <c r="Y14">
        <v>89.742725827601305</v>
      </c>
      <c r="Z14">
        <v>74.370798730494741</v>
      </c>
    </row>
    <row r="15" spans="1:26" x14ac:dyDescent="0.25">
      <c r="A15" t="s">
        <v>83</v>
      </c>
      <c r="B15" t="s">
        <v>247</v>
      </c>
      <c r="C15" t="s">
        <v>251</v>
      </c>
      <c r="D15" t="s">
        <v>755</v>
      </c>
      <c r="E15">
        <v>0.12421648542454407</v>
      </c>
      <c r="F15">
        <v>100</v>
      </c>
      <c r="G15">
        <v>97.146810949508264</v>
      </c>
      <c r="H15">
        <v>62.529260680009592</v>
      </c>
      <c r="I15">
        <v>76.747067604941407</v>
      </c>
      <c r="J15">
        <v>91.872697687925637</v>
      </c>
      <c r="K15">
        <v>94.56800362199823</v>
      </c>
      <c r="L15">
        <v>110.44461790192133</v>
      </c>
      <c r="M15">
        <v>100</v>
      </c>
      <c r="N15">
        <v>73.622926978425326</v>
      </c>
      <c r="O15">
        <v>76.814885494456533</v>
      </c>
      <c r="P15">
        <v>72.377270481107985</v>
      </c>
      <c r="Q15">
        <v>70.911103572605597</v>
      </c>
      <c r="R15">
        <v>81.22277507325262</v>
      </c>
      <c r="S15">
        <v>80.099771735951421</v>
      </c>
      <c r="T15">
        <v>100</v>
      </c>
      <c r="U15">
        <v>100.94536355253769</v>
      </c>
      <c r="V15">
        <v>87.191070368202176</v>
      </c>
      <c r="W15">
        <v>106.42615560622343</v>
      </c>
      <c r="X15">
        <v>104.03478615064051</v>
      </c>
      <c r="Y15">
        <v>103.27835488191548</v>
      </c>
      <c r="Z15">
        <v>126.08664380167501</v>
      </c>
    </row>
    <row r="16" spans="1:26" x14ac:dyDescent="0.25">
      <c r="A16" t="s">
        <v>227</v>
      </c>
      <c r="B16" t="s">
        <v>249</v>
      </c>
      <c r="C16" t="s">
        <v>251</v>
      </c>
      <c r="D16" t="s">
        <v>755</v>
      </c>
      <c r="E16">
        <v>0.1262097568239185</v>
      </c>
      <c r="F16">
        <v>100</v>
      </c>
      <c r="G16">
        <v>97.436963927799681</v>
      </c>
      <c r="H16">
        <v>80.003017088145782</v>
      </c>
      <c r="I16">
        <v>101.05156113247473</v>
      </c>
      <c r="J16">
        <v>110.80802437991579</v>
      </c>
      <c r="K16">
        <v>100.8960601490091</v>
      </c>
      <c r="L16">
        <v>98.875785165841364</v>
      </c>
      <c r="M16">
        <v>100</v>
      </c>
      <c r="N16">
        <v>82.967583688058866</v>
      </c>
      <c r="O16">
        <v>69.38375382527569</v>
      </c>
      <c r="P16">
        <v>79.793753095419703</v>
      </c>
      <c r="Q16">
        <v>89.787108341320646</v>
      </c>
      <c r="R16">
        <v>75.854706819726601</v>
      </c>
      <c r="S16">
        <v>80.057973360914886</v>
      </c>
      <c r="T16">
        <v>100</v>
      </c>
      <c r="U16">
        <v>113.97123400882083</v>
      </c>
      <c r="V16">
        <v>104.94632353665708</v>
      </c>
      <c r="W16">
        <v>92.401337290693832</v>
      </c>
      <c r="X16">
        <v>88.637368940568919</v>
      </c>
      <c r="Y16">
        <v>83.60278439084145</v>
      </c>
      <c r="Z16">
        <v>88.201162896255468</v>
      </c>
    </row>
    <row r="17" spans="1:26" x14ac:dyDescent="0.25">
      <c r="A17" t="s">
        <v>31</v>
      </c>
      <c r="B17" t="s">
        <v>249</v>
      </c>
      <c r="C17" t="s">
        <v>251</v>
      </c>
      <c r="E17">
        <v>0.11517453145695998</v>
      </c>
      <c r="F17">
        <v>100</v>
      </c>
      <c r="G17">
        <v>103.85125900448115</v>
      </c>
      <c r="H17">
        <v>108.55206095076903</v>
      </c>
      <c r="I17">
        <v>108.96188739515337</v>
      </c>
      <c r="J17">
        <v>109.43481446426539</v>
      </c>
      <c r="K17">
        <v>111.99001126311894</v>
      </c>
      <c r="L17">
        <v>102.85576595335108</v>
      </c>
      <c r="M17">
        <v>100</v>
      </c>
      <c r="N17">
        <v>112.19795336927389</v>
      </c>
      <c r="O17">
        <v>105.41104275524562</v>
      </c>
      <c r="P17">
        <v>109.29288989453387</v>
      </c>
      <c r="Q17">
        <v>109.14110985653814</v>
      </c>
      <c r="R17">
        <v>111.81238869522134</v>
      </c>
      <c r="S17">
        <v>99.735896871481103</v>
      </c>
      <c r="T17">
        <v>100</v>
      </c>
      <c r="U17">
        <v>92.167716655459287</v>
      </c>
      <c r="V17">
        <v>90.504110649178159</v>
      </c>
      <c r="W17">
        <v>99.562978829186662</v>
      </c>
      <c r="X17">
        <v>104.07414467173605</v>
      </c>
      <c r="Y17">
        <v>101.7479963316906</v>
      </c>
      <c r="Z17">
        <v>94.177282329494062</v>
      </c>
    </row>
    <row r="18" spans="1:26" x14ac:dyDescent="0.25">
      <c r="A18" t="s">
        <v>46</v>
      </c>
      <c r="B18" t="s">
        <v>247</v>
      </c>
      <c r="C18" t="s">
        <v>251</v>
      </c>
      <c r="D18" t="s">
        <v>755</v>
      </c>
      <c r="E18">
        <v>0.10022411593201853</v>
      </c>
      <c r="F18">
        <v>100</v>
      </c>
      <c r="G18">
        <v>136.87407628155631</v>
      </c>
      <c r="H18">
        <v>155.77470850798539</v>
      </c>
      <c r="I18">
        <v>107.28355665128218</v>
      </c>
      <c r="J18">
        <v>78.063533857508176</v>
      </c>
      <c r="K18">
        <v>70.267097064160879</v>
      </c>
      <c r="L18">
        <v>92.195895458218203</v>
      </c>
      <c r="M18">
        <v>100</v>
      </c>
      <c r="N18">
        <v>126.72032044333248</v>
      </c>
      <c r="O18">
        <v>101.21733385379328</v>
      </c>
      <c r="P18">
        <v>110.73025377290432</v>
      </c>
      <c r="Q18">
        <v>125.94696844512647</v>
      </c>
      <c r="R18">
        <v>116.32968872889919</v>
      </c>
      <c r="S18">
        <v>155.60985404114118</v>
      </c>
      <c r="T18">
        <v>100</v>
      </c>
      <c r="U18">
        <v>86.735955266157603</v>
      </c>
      <c r="V18">
        <v>106.51249879022956</v>
      </c>
      <c r="W18">
        <v>138.18881937168047</v>
      </c>
      <c r="X18">
        <v>100</v>
      </c>
      <c r="Y18">
        <v>151.96456030470205</v>
      </c>
      <c r="Z18">
        <v>115.74832912938928</v>
      </c>
    </row>
    <row r="19" spans="1:26" x14ac:dyDescent="0.25">
      <c r="A19" t="s">
        <v>200</v>
      </c>
      <c r="B19" t="s">
        <v>249</v>
      </c>
      <c r="C19" t="s">
        <v>251</v>
      </c>
      <c r="D19" t="s">
        <v>755</v>
      </c>
      <c r="E19">
        <v>9.3338170113644148E-2</v>
      </c>
      <c r="F19">
        <v>100</v>
      </c>
      <c r="G19">
        <v>178.92645949405366</v>
      </c>
      <c r="H19">
        <v>118.96642577462289</v>
      </c>
      <c r="I19">
        <v>119.67630657950987</v>
      </c>
      <c r="J19">
        <v>136.24104478826979</v>
      </c>
      <c r="K19">
        <v>135.04118413294097</v>
      </c>
      <c r="L19">
        <v>159.38582982147864</v>
      </c>
      <c r="M19">
        <v>100</v>
      </c>
      <c r="N19">
        <v>92.9436987465794</v>
      </c>
      <c r="O19">
        <v>103.32457656136751</v>
      </c>
      <c r="P19">
        <v>105.76637765653626</v>
      </c>
      <c r="Q19">
        <v>116.13408750625565</v>
      </c>
      <c r="R19">
        <v>125.92834280653778</v>
      </c>
      <c r="S19">
        <v>158.74495138673234</v>
      </c>
      <c r="T19">
        <v>100</v>
      </c>
      <c r="U19">
        <v>96.719594534216043</v>
      </c>
      <c r="V19">
        <v>99.407942611654718</v>
      </c>
      <c r="W19">
        <v>106.63243971158442</v>
      </c>
      <c r="X19">
        <v>116.01594671674268</v>
      </c>
      <c r="Y19">
        <v>125.80727688278971</v>
      </c>
      <c r="Z19">
        <v>146.21995154449206</v>
      </c>
    </row>
    <row r="20" spans="1:26" x14ac:dyDescent="0.25">
      <c r="A20" t="s">
        <v>54</v>
      </c>
      <c r="B20" t="s">
        <v>249</v>
      </c>
      <c r="C20" t="s">
        <v>251</v>
      </c>
      <c r="D20" t="s">
        <v>755</v>
      </c>
      <c r="E20">
        <v>6.7331782332850323E-2</v>
      </c>
      <c r="F20">
        <v>100</v>
      </c>
      <c r="G20">
        <v>160.92223837043272</v>
      </c>
      <c r="H20">
        <v>114.61265044785019</v>
      </c>
      <c r="I20">
        <v>123.8693020956695</v>
      </c>
      <c r="J20">
        <v>117.7620597598472</v>
      </c>
      <c r="K20">
        <v>94.510038819113305</v>
      </c>
      <c r="L20">
        <v>97.171149750968269</v>
      </c>
      <c r="M20">
        <v>100</v>
      </c>
      <c r="N20">
        <v>91.34448060306643</v>
      </c>
      <c r="O20">
        <v>97.24718750888357</v>
      </c>
      <c r="P20">
        <v>86.561151964424099</v>
      </c>
      <c r="Q20">
        <v>79.631962604213314</v>
      </c>
      <c r="R20">
        <v>74.575215826828909</v>
      </c>
      <c r="S20">
        <v>83.438874736109099</v>
      </c>
      <c r="T20">
        <v>100</v>
      </c>
      <c r="U20">
        <v>90.699546606098409</v>
      </c>
      <c r="V20">
        <v>95.199139923987801</v>
      </c>
      <c r="W20">
        <v>81.296335679456959</v>
      </c>
      <c r="X20">
        <v>74.907499679415523</v>
      </c>
      <c r="Y20">
        <v>81.45039773315186</v>
      </c>
      <c r="Z20">
        <v>84.257305790381622</v>
      </c>
    </row>
    <row r="21" spans="1:26" x14ac:dyDescent="0.25">
      <c r="A21" t="s">
        <v>95</v>
      </c>
      <c r="B21" t="s">
        <v>249</v>
      </c>
      <c r="C21" t="s">
        <v>251</v>
      </c>
      <c r="D21" t="s">
        <v>755</v>
      </c>
      <c r="E21">
        <v>5.0935178465393409E-2</v>
      </c>
      <c r="F21">
        <v>100</v>
      </c>
      <c r="G21">
        <v>123.91069713342742</v>
      </c>
      <c r="H21">
        <v>102.22847911291576</v>
      </c>
      <c r="I21">
        <v>92.952133672210564</v>
      </c>
      <c r="J21">
        <v>53.634250264344182</v>
      </c>
      <c r="K21">
        <v>40.763543266728888</v>
      </c>
      <c r="L21">
        <v>77.432469065032251</v>
      </c>
      <c r="M21">
        <v>100</v>
      </c>
      <c r="N21">
        <v>123.91069713342742</v>
      </c>
      <c r="O21">
        <v>102.22847911291579</v>
      </c>
      <c r="P21">
        <v>92.952133672210564</v>
      </c>
      <c r="Q21">
        <v>77.533391876653155</v>
      </c>
      <c r="R21">
        <v>63.136676899616468</v>
      </c>
      <c r="S21">
        <v>67.161583559829893</v>
      </c>
      <c r="T21">
        <v>100</v>
      </c>
      <c r="U21">
        <v>91.388441222196022</v>
      </c>
      <c r="V21">
        <v>85.740000301592403</v>
      </c>
      <c r="W21">
        <v>74.887419133500188</v>
      </c>
      <c r="X21">
        <v>50.925207777806442</v>
      </c>
      <c r="Y21">
        <v>38.728176332649952</v>
      </c>
      <c r="Z21">
        <v>44.011898388178011</v>
      </c>
    </row>
    <row r="22" spans="1:26" x14ac:dyDescent="0.25">
      <c r="A22" t="s">
        <v>40</v>
      </c>
      <c r="B22" t="s">
        <v>247</v>
      </c>
      <c r="C22" t="s">
        <v>251</v>
      </c>
      <c r="D22" t="s">
        <v>755</v>
      </c>
      <c r="E22">
        <v>5.0975076495782166E-2</v>
      </c>
      <c r="F22">
        <v>100</v>
      </c>
      <c r="G22">
        <v>91.40612203340352</v>
      </c>
      <c r="H22">
        <v>108.16255639349113</v>
      </c>
      <c r="I22">
        <v>90.548788406741764</v>
      </c>
      <c r="J22">
        <v>69.338968588275264</v>
      </c>
      <c r="K22">
        <v>82.73093115156361</v>
      </c>
      <c r="L22">
        <v>46.889796658685512</v>
      </c>
      <c r="M22">
        <v>100</v>
      </c>
      <c r="N22">
        <v>95.805347158005816</v>
      </c>
      <c r="O22">
        <v>87.950361511879137</v>
      </c>
      <c r="P22">
        <v>79.17776813441175</v>
      </c>
      <c r="Q22">
        <v>60.631454867185781</v>
      </c>
      <c r="R22">
        <v>69.293323145379418</v>
      </c>
      <c r="S22">
        <v>73.442023110650069</v>
      </c>
      <c r="T22">
        <v>100</v>
      </c>
      <c r="U22">
        <v>97.387703633269012</v>
      </c>
      <c r="V22">
        <v>94.718232479732293</v>
      </c>
      <c r="W22">
        <v>113.50881675075364</v>
      </c>
      <c r="X22">
        <v>101.91122862098911</v>
      </c>
      <c r="Y22">
        <v>100.61098805664454</v>
      </c>
      <c r="Z22">
        <v>88.131576701810843</v>
      </c>
    </row>
    <row r="23" spans="1:26" x14ac:dyDescent="0.25">
      <c r="A23" t="s">
        <v>113</v>
      </c>
      <c r="B23" t="s">
        <v>249</v>
      </c>
      <c r="C23" t="s">
        <v>251</v>
      </c>
      <c r="D23" t="s">
        <v>755</v>
      </c>
      <c r="E23">
        <v>1.1500000000000002E-2</v>
      </c>
      <c r="F23">
        <v>100</v>
      </c>
      <c r="G23">
        <v>100.71993654657653</v>
      </c>
      <c r="H23">
        <v>97.061500976898216</v>
      </c>
      <c r="I23">
        <v>90.637770004229836</v>
      </c>
      <c r="J23">
        <v>84.901664358378611</v>
      </c>
      <c r="K23">
        <v>116.03202026420368</v>
      </c>
      <c r="L23">
        <v>115.94161889503786</v>
      </c>
      <c r="M23">
        <v>100</v>
      </c>
      <c r="N23">
        <v>100.14439405202467</v>
      </c>
      <c r="O23">
        <v>96.506863828458805</v>
      </c>
      <c r="P23">
        <v>90.119839889919945</v>
      </c>
      <c r="Q23">
        <v>86.767635003617713</v>
      </c>
      <c r="R23">
        <v>134.40002347205063</v>
      </c>
      <c r="S23">
        <v>124.2231631018263</v>
      </c>
      <c r="T23">
        <v>100</v>
      </c>
      <c r="U23">
        <v>93.821965818104772</v>
      </c>
      <c r="V23">
        <v>87.925623199488101</v>
      </c>
      <c r="W23">
        <v>87.786849048607181</v>
      </c>
      <c r="X23">
        <v>96.044886683434029</v>
      </c>
      <c r="Y23">
        <v>99.830901707785472</v>
      </c>
      <c r="Z23">
        <v>98.46436595774432</v>
      </c>
    </row>
    <row r="24" spans="1:26" x14ac:dyDescent="0.25">
      <c r="A24" t="s">
        <v>117</v>
      </c>
      <c r="B24" t="s">
        <v>249</v>
      </c>
      <c r="C24" t="s">
        <v>273</v>
      </c>
      <c r="D24" t="s">
        <v>755</v>
      </c>
      <c r="E24">
        <v>0.31878103462157981</v>
      </c>
      <c r="F24">
        <v>100</v>
      </c>
      <c r="G24">
        <v>120.99273172461105</v>
      </c>
      <c r="H24">
        <v>111.53752479493534</v>
      </c>
      <c r="I24">
        <v>111.53752479493534</v>
      </c>
      <c r="J24">
        <v>80.015858111418723</v>
      </c>
      <c r="K24">
        <v>71.158489803006404</v>
      </c>
      <c r="L24">
        <v>55.820335054685067</v>
      </c>
      <c r="M24">
        <v>100</v>
      </c>
      <c r="N24">
        <v>100.04254238822358</v>
      </c>
      <c r="O24">
        <v>93.876727413558541</v>
      </c>
      <c r="P24">
        <v>93.876727413558541</v>
      </c>
      <c r="Q24">
        <v>59.734431051435543</v>
      </c>
      <c r="R24">
        <v>49.95946335099346</v>
      </c>
      <c r="S24">
        <v>46.244134108659082</v>
      </c>
      <c r="T24">
        <v>100</v>
      </c>
      <c r="U24">
        <v>95.228203361939634</v>
      </c>
      <c r="V24">
        <v>84.178791387994409</v>
      </c>
      <c r="W24">
        <v>72.729748328272493</v>
      </c>
      <c r="X24">
        <v>74.660974776155925</v>
      </c>
      <c r="Y24">
        <v>72.545645509808608</v>
      </c>
      <c r="Z24">
        <v>65.481965556676357</v>
      </c>
    </row>
    <row r="25" spans="1:26" x14ac:dyDescent="0.25">
      <c r="A25" t="s">
        <v>253</v>
      </c>
      <c r="B25" t="s">
        <v>249</v>
      </c>
      <c r="C25" t="s">
        <v>273</v>
      </c>
      <c r="D25" t="s">
        <v>755</v>
      </c>
      <c r="E25">
        <v>0.24049633794837066</v>
      </c>
      <c r="F25">
        <v>100</v>
      </c>
      <c r="G25">
        <v>119.13549034194742</v>
      </c>
      <c r="H25">
        <v>122.48933901883535</v>
      </c>
      <c r="I25">
        <v>102.83613410552954</v>
      </c>
      <c r="J25">
        <v>114.04509108041424</v>
      </c>
      <c r="K25">
        <v>110.32379672468147</v>
      </c>
      <c r="L25">
        <v>107.10104010890339</v>
      </c>
      <c r="M25">
        <v>100</v>
      </c>
      <c r="N25">
        <v>108.03805612017121</v>
      </c>
      <c r="O25">
        <v>93.092725145205037</v>
      </c>
      <c r="P25">
        <v>89.036973525993886</v>
      </c>
      <c r="Q25">
        <v>92.905293263389922</v>
      </c>
      <c r="R25">
        <v>93.289774868975854</v>
      </c>
      <c r="S25">
        <v>81.345049267853824</v>
      </c>
      <c r="T25">
        <v>100</v>
      </c>
      <c r="U25">
        <v>89.940288245500739</v>
      </c>
      <c r="V25">
        <v>90.444577859340313</v>
      </c>
      <c r="W25">
        <v>109.29607167522245</v>
      </c>
      <c r="X25">
        <v>87.452837560820456</v>
      </c>
      <c r="Y25">
        <v>83.313227990071411</v>
      </c>
      <c r="Z25">
        <v>95.690594713657177</v>
      </c>
    </row>
    <row r="26" spans="1:26" x14ac:dyDescent="0.25">
      <c r="A26" t="s">
        <v>77</v>
      </c>
      <c r="B26" t="s">
        <v>247</v>
      </c>
      <c r="C26" t="s">
        <v>273</v>
      </c>
      <c r="D26" t="s">
        <v>755</v>
      </c>
      <c r="E26">
        <v>0.14521821965529866</v>
      </c>
      <c r="F26">
        <v>100</v>
      </c>
      <c r="G26">
        <v>93.492092047931166</v>
      </c>
      <c r="H26">
        <v>83.856051995653104</v>
      </c>
      <c r="I26">
        <v>69.502991363902751</v>
      </c>
      <c r="J26">
        <v>59.919297585867618</v>
      </c>
      <c r="K26">
        <v>68.172159275693616</v>
      </c>
      <c r="L26">
        <v>94.852890913771944</v>
      </c>
      <c r="M26">
        <v>100</v>
      </c>
      <c r="N26">
        <v>93.492092047931166</v>
      </c>
      <c r="O26">
        <v>85.559214884313207</v>
      </c>
      <c r="P26">
        <v>71.178561401220037</v>
      </c>
      <c r="Q26">
        <v>60.09559422504072</v>
      </c>
      <c r="R26">
        <v>62.236522821624433</v>
      </c>
      <c r="S26">
        <v>86.626158254288882</v>
      </c>
      <c r="T26">
        <v>100</v>
      </c>
      <c r="U26">
        <v>94.986264994735976</v>
      </c>
      <c r="V26">
        <v>94.745985137129452</v>
      </c>
      <c r="W26">
        <v>82.865129327125572</v>
      </c>
      <c r="X26">
        <v>74.118207724957031</v>
      </c>
      <c r="Y26">
        <v>96.347482289020164</v>
      </c>
      <c r="Z26">
        <v>113.2361659687294</v>
      </c>
    </row>
    <row r="27" spans="1:26" x14ac:dyDescent="0.25">
      <c r="A27" t="s">
        <v>127</v>
      </c>
      <c r="B27" t="s">
        <v>247</v>
      </c>
      <c r="C27" t="s">
        <v>273</v>
      </c>
      <c r="D27" t="s">
        <v>755</v>
      </c>
      <c r="E27">
        <v>0.12810911758245624</v>
      </c>
      <c r="F27">
        <v>100</v>
      </c>
      <c r="G27">
        <v>97.699954698018885</v>
      </c>
      <c r="H27">
        <v>94.164872090544819</v>
      </c>
      <c r="I27">
        <v>119.12909546544279</v>
      </c>
      <c r="J27">
        <v>105.99809732392271</v>
      </c>
      <c r="K27">
        <v>139.99539382542153</v>
      </c>
      <c r="L27">
        <v>137.51694555275213</v>
      </c>
      <c r="M27">
        <v>100</v>
      </c>
      <c r="N27">
        <v>88.310608402365133</v>
      </c>
      <c r="O27">
        <v>78.504366947759735</v>
      </c>
      <c r="P27">
        <v>95.549671326900381</v>
      </c>
      <c r="Q27">
        <v>146.09964172524906</v>
      </c>
      <c r="R27">
        <v>155.87083226043492</v>
      </c>
      <c r="S27">
        <v>116.27034669805292</v>
      </c>
      <c r="T27">
        <v>100</v>
      </c>
      <c r="U27">
        <v>97.513717751782409</v>
      </c>
      <c r="V27">
        <v>84.066732809126449</v>
      </c>
      <c r="W27">
        <v>124.78967555019287</v>
      </c>
      <c r="X27">
        <v>123.18661959325578</v>
      </c>
      <c r="Y27">
        <v>112.16133193986595</v>
      </c>
      <c r="Z27">
        <v>99.663978022553351</v>
      </c>
    </row>
    <row r="28" spans="1:26" x14ac:dyDescent="0.25">
      <c r="A28" t="s">
        <v>175</v>
      </c>
      <c r="B28" t="s">
        <v>249</v>
      </c>
      <c r="C28" t="s">
        <v>273</v>
      </c>
      <c r="D28" t="s">
        <v>755</v>
      </c>
      <c r="E28">
        <v>4.6596500608189845E-2</v>
      </c>
      <c r="F28">
        <v>100</v>
      </c>
      <c r="G28">
        <v>62.565723383131342</v>
      </c>
      <c r="H28">
        <v>62.538776207284236</v>
      </c>
      <c r="I28">
        <v>61.965402395669507</v>
      </c>
      <c r="J28">
        <v>46.022013969909288</v>
      </c>
      <c r="K28">
        <v>45.672088880049593</v>
      </c>
      <c r="L28">
        <v>56.653477053539874</v>
      </c>
      <c r="M28">
        <v>100</v>
      </c>
      <c r="N28">
        <v>93.059941502640726</v>
      </c>
      <c r="O28">
        <v>95.999573722073791</v>
      </c>
      <c r="P28">
        <v>88.139307305534146</v>
      </c>
      <c r="Q28">
        <v>73.732160578043747</v>
      </c>
      <c r="R28">
        <v>71.854991278881627</v>
      </c>
      <c r="S28">
        <v>81.282851519210382</v>
      </c>
      <c r="T28">
        <v>100</v>
      </c>
      <c r="U28">
        <v>103.54358592680595</v>
      </c>
      <c r="V28">
        <v>111.65552226399092</v>
      </c>
      <c r="W28">
        <v>115.02313216498142</v>
      </c>
      <c r="X28">
        <v>98.576884256153178</v>
      </c>
      <c r="Y28">
        <v>99.929685993328832</v>
      </c>
      <c r="Z28">
        <v>97.750591454030555</v>
      </c>
    </row>
    <row r="29" spans="1:26" x14ac:dyDescent="0.25">
      <c r="A29" t="s">
        <v>61</v>
      </c>
      <c r="B29" t="s">
        <v>249</v>
      </c>
      <c r="C29" t="s">
        <v>247</v>
      </c>
      <c r="D29" t="s">
        <v>755</v>
      </c>
      <c r="E29">
        <v>0.24828408017530332</v>
      </c>
      <c r="F29">
        <v>100</v>
      </c>
      <c r="G29">
        <v>110.68065733864083</v>
      </c>
      <c r="H29">
        <v>95.873891216098244</v>
      </c>
      <c r="I29">
        <v>94.773747807805364</v>
      </c>
      <c r="J29">
        <v>126.45932299319161</v>
      </c>
      <c r="K29">
        <v>110.42958186365297</v>
      </c>
      <c r="L29">
        <v>135.94254248278415</v>
      </c>
      <c r="M29">
        <v>100</v>
      </c>
      <c r="N29">
        <v>86.619974015886712</v>
      </c>
      <c r="O29">
        <v>85.566508567613994</v>
      </c>
      <c r="P29">
        <v>84.905760965712432</v>
      </c>
      <c r="Q29">
        <v>88.125791937049229</v>
      </c>
      <c r="R29">
        <v>84.464686140587403</v>
      </c>
      <c r="S29">
        <v>95.551953006052472</v>
      </c>
      <c r="T29">
        <v>100</v>
      </c>
      <c r="U29">
        <v>115.51738583742306</v>
      </c>
      <c r="V29">
        <v>122.20698960183046</v>
      </c>
      <c r="W29">
        <v>131.39021685861309</v>
      </c>
      <c r="X29">
        <v>127.16065782994667</v>
      </c>
      <c r="Y29">
        <v>123.60915643748635</v>
      </c>
      <c r="Z29">
        <v>128.18818830423237</v>
      </c>
    </row>
    <row r="30" spans="1:26" x14ac:dyDescent="0.25">
      <c r="A30" t="s">
        <v>97</v>
      </c>
      <c r="B30" t="s">
        <v>249</v>
      </c>
      <c r="C30" t="s">
        <v>247</v>
      </c>
      <c r="D30" t="s">
        <v>755</v>
      </c>
      <c r="E30">
        <v>0.11921712373208325</v>
      </c>
      <c r="F30">
        <v>100</v>
      </c>
      <c r="G30">
        <v>102.29736391503532</v>
      </c>
      <c r="H30">
        <v>110.46951806163351</v>
      </c>
      <c r="I30">
        <v>121.62420550665831</v>
      </c>
      <c r="J30">
        <v>134.19201405710302</v>
      </c>
      <c r="K30">
        <v>137.94445694668283</v>
      </c>
      <c r="L30">
        <v>130.34517219218486</v>
      </c>
      <c r="M30">
        <v>100</v>
      </c>
      <c r="N30">
        <v>94.972833293039159</v>
      </c>
      <c r="O30">
        <v>96.353504259469986</v>
      </c>
      <c r="P30">
        <v>90.406554341399769</v>
      </c>
      <c r="Q30">
        <v>94.633691165923736</v>
      </c>
      <c r="R30">
        <v>95.124330885619116</v>
      </c>
      <c r="S30">
        <v>93.853945970243743</v>
      </c>
      <c r="T30">
        <v>100</v>
      </c>
      <c r="U30">
        <v>95.962270060716151</v>
      </c>
      <c r="V30">
        <v>109.39511723323075</v>
      </c>
      <c r="W30">
        <v>96.024479473655475</v>
      </c>
      <c r="X30">
        <v>106.74082508777482</v>
      </c>
      <c r="Y30">
        <v>100.9568292747454</v>
      </c>
      <c r="Z30">
        <v>103.97152519920225</v>
      </c>
    </row>
    <row r="31" spans="1:26" x14ac:dyDescent="0.25">
      <c r="A31" t="s">
        <v>220</v>
      </c>
      <c r="B31" t="s">
        <v>249</v>
      </c>
      <c r="C31" t="s">
        <v>247</v>
      </c>
      <c r="D31" t="s">
        <v>755</v>
      </c>
      <c r="E31">
        <v>9.9819545070134186E-2</v>
      </c>
      <c r="F31">
        <v>100</v>
      </c>
      <c r="G31">
        <v>98.78654926815787</v>
      </c>
      <c r="H31">
        <v>122.17914886800197</v>
      </c>
      <c r="I31">
        <v>147.41381751983778</v>
      </c>
      <c r="J31">
        <v>146.03560626122635</v>
      </c>
      <c r="K31">
        <v>143.79981712684958</v>
      </c>
      <c r="L31">
        <v>160.28148087851866</v>
      </c>
      <c r="M31">
        <v>100</v>
      </c>
      <c r="N31">
        <v>125.33661347175209</v>
      </c>
      <c r="O31">
        <v>128.02775871499978</v>
      </c>
      <c r="P31">
        <v>163.6369243098838</v>
      </c>
      <c r="Q31">
        <v>172.93473074888945</v>
      </c>
      <c r="R31">
        <v>178.99031410984921</v>
      </c>
      <c r="S31">
        <v>197.13247122572562</v>
      </c>
      <c r="T31">
        <v>100</v>
      </c>
      <c r="U31">
        <v>96.913001435514616</v>
      </c>
      <c r="V31">
        <v>112.71554865110816</v>
      </c>
      <c r="W31">
        <v>130.08226517603075</v>
      </c>
      <c r="X31">
        <v>135.13085703390124</v>
      </c>
      <c r="Y31">
        <v>135.43706377393505</v>
      </c>
      <c r="Z31">
        <v>152.54898062585107</v>
      </c>
    </row>
    <row r="32" spans="1:26" x14ac:dyDescent="0.25">
      <c r="A32" t="s">
        <v>170</v>
      </c>
      <c r="B32" t="s">
        <v>249</v>
      </c>
      <c r="C32" t="s">
        <v>247</v>
      </c>
      <c r="E32">
        <v>8.1205947774941986E-2</v>
      </c>
      <c r="F32">
        <v>100</v>
      </c>
      <c r="G32">
        <v>112.98769990373276</v>
      </c>
      <c r="H32">
        <v>136.15558741024518</v>
      </c>
      <c r="I32">
        <v>163.01728883806317</v>
      </c>
      <c r="J32">
        <v>168.33962388774154</v>
      </c>
      <c r="K32">
        <v>168.23892423971839</v>
      </c>
      <c r="L32">
        <v>158.06799165690359</v>
      </c>
      <c r="M32">
        <v>100</v>
      </c>
      <c r="N32">
        <v>122.12088899541369</v>
      </c>
      <c r="O32">
        <v>130.19828681421282</v>
      </c>
      <c r="P32">
        <v>128.05920907996097</v>
      </c>
      <c r="Q32">
        <v>129.55669354053805</v>
      </c>
      <c r="R32">
        <v>141.3806183769164</v>
      </c>
      <c r="S32">
        <v>138.84497428133943</v>
      </c>
      <c r="T32">
        <v>100</v>
      </c>
      <c r="U32">
        <v>120.16767029098312</v>
      </c>
      <c r="V32">
        <v>130.71493525180864</v>
      </c>
      <c r="W32">
        <v>130.87748859688986</v>
      </c>
      <c r="X32">
        <v>126.67451831335308</v>
      </c>
      <c r="Y32">
        <v>135.85687386279088</v>
      </c>
      <c r="Z32">
        <v>132.98383043118213</v>
      </c>
    </row>
    <row r="33" spans="1:26" x14ac:dyDescent="0.25">
      <c r="A33" t="s">
        <v>224</v>
      </c>
      <c r="B33" t="s">
        <v>249</v>
      </c>
      <c r="C33" t="s">
        <v>247</v>
      </c>
      <c r="E33">
        <v>6.5100092877417914E-2</v>
      </c>
      <c r="F33">
        <v>100</v>
      </c>
      <c r="G33">
        <v>88.653839364661906</v>
      </c>
      <c r="H33">
        <v>99.402542666075348</v>
      </c>
      <c r="I33">
        <v>108.92188010981404</v>
      </c>
      <c r="J33">
        <v>111.83133644632514</v>
      </c>
      <c r="K33">
        <v>121.11356642429884</v>
      </c>
      <c r="L33">
        <v>145.0648315110291</v>
      </c>
      <c r="M33">
        <v>100</v>
      </c>
      <c r="N33">
        <v>101.26205858000701</v>
      </c>
      <c r="O33">
        <v>95.082679117391052</v>
      </c>
      <c r="P33">
        <v>100.78067815083958</v>
      </c>
      <c r="Q33">
        <v>100.63862608639387</v>
      </c>
      <c r="R33">
        <v>102.53848707735524</v>
      </c>
      <c r="S33">
        <v>131.36517142890355</v>
      </c>
      <c r="T33">
        <v>100</v>
      </c>
      <c r="U33">
        <v>108.20045619873611</v>
      </c>
      <c r="V33">
        <v>105.25800826923056</v>
      </c>
      <c r="W33">
        <v>104.25444865068394</v>
      </c>
      <c r="X33">
        <v>111.76176987101647</v>
      </c>
      <c r="Y33">
        <v>121.13381291914517</v>
      </c>
      <c r="Z33">
        <v>145.94872757368765</v>
      </c>
    </row>
    <row r="34" spans="1:26" x14ac:dyDescent="0.25">
      <c r="A34" t="s">
        <v>154</v>
      </c>
      <c r="B34" t="s">
        <v>249</v>
      </c>
      <c r="C34" t="s">
        <v>247</v>
      </c>
      <c r="D34" t="s">
        <v>755</v>
      </c>
      <c r="E34">
        <v>3.8683238954102001E-2</v>
      </c>
      <c r="F34">
        <v>100</v>
      </c>
      <c r="G34">
        <v>121.87351658325585</v>
      </c>
      <c r="H34">
        <v>156.297148028257</v>
      </c>
      <c r="I34">
        <v>122.05006184587506</v>
      </c>
      <c r="J34">
        <v>92.45615115994174</v>
      </c>
      <c r="K34">
        <v>89.92150968167698</v>
      </c>
      <c r="L34">
        <v>96.483480288932682</v>
      </c>
      <c r="M34">
        <v>100</v>
      </c>
      <c r="N34">
        <v>96.91737435071569</v>
      </c>
      <c r="O34">
        <v>96.232925763977391</v>
      </c>
      <c r="P34">
        <v>97.715192777860196</v>
      </c>
      <c r="Q34">
        <v>91.227966225108034</v>
      </c>
      <c r="R34">
        <v>89.742992787810934</v>
      </c>
      <c r="S34">
        <v>89.221480533953965</v>
      </c>
      <c r="T34">
        <v>100</v>
      </c>
      <c r="U34">
        <v>101.4918296863266</v>
      </c>
      <c r="V34">
        <v>104.74615236040047</v>
      </c>
      <c r="W34">
        <v>99.315490276033188</v>
      </c>
      <c r="X34">
        <v>85.656792715177744</v>
      </c>
      <c r="Y34">
        <v>86.94733938652918</v>
      </c>
      <c r="Z34">
        <v>89.397399302779263</v>
      </c>
    </row>
    <row r="35" spans="1:26" x14ac:dyDescent="0.25">
      <c r="A35" t="s">
        <v>183</v>
      </c>
      <c r="B35" t="s">
        <v>249</v>
      </c>
      <c r="C35" t="s">
        <v>247</v>
      </c>
      <c r="D35" t="s">
        <v>755</v>
      </c>
      <c r="E35">
        <v>1.8802032513666089E-2</v>
      </c>
      <c r="F35">
        <v>100</v>
      </c>
      <c r="G35">
        <v>100.07539589364991</v>
      </c>
      <c r="H35">
        <v>96.44050468956533</v>
      </c>
      <c r="I35">
        <v>95.873175810519029</v>
      </c>
      <c r="J35">
        <v>84.668405055037354</v>
      </c>
      <c r="K35">
        <v>95.969485574713573</v>
      </c>
      <c r="L35">
        <v>117.88806494471079</v>
      </c>
      <c r="M35">
        <v>100</v>
      </c>
      <c r="N35">
        <v>95.048291406088708</v>
      </c>
      <c r="O35">
        <v>82.976248799586813</v>
      </c>
      <c r="P35">
        <v>79.935038854572795</v>
      </c>
      <c r="Q35">
        <v>75.368260823271072</v>
      </c>
      <c r="R35">
        <v>73.058094920029177</v>
      </c>
      <c r="S35">
        <v>73.234628106361399</v>
      </c>
      <c r="T35">
        <v>100</v>
      </c>
      <c r="U35">
        <v>102.9561361233784</v>
      </c>
      <c r="V35">
        <v>91.172491507570825</v>
      </c>
      <c r="W35">
        <v>95.46980977367727</v>
      </c>
      <c r="X35">
        <v>95.458003974748877</v>
      </c>
      <c r="Y35">
        <v>85.00454765264503</v>
      </c>
      <c r="Z35">
        <v>94.003429835745592</v>
      </c>
    </row>
    <row r="36" spans="1:26" x14ac:dyDescent="0.25">
      <c r="A36" t="s">
        <v>177</v>
      </c>
      <c r="B36" t="s">
        <v>249</v>
      </c>
      <c r="C36" t="s">
        <v>271</v>
      </c>
      <c r="D36" t="s">
        <v>755</v>
      </c>
      <c r="E36">
        <v>0.25875633578821372</v>
      </c>
      <c r="F36">
        <v>100</v>
      </c>
      <c r="G36">
        <v>91.584764155796677</v>
      </c>
      <c r="H36">
        <v>98.599649850750623</v>
      </c>
      <c r="I36">
        <v>95.138990176022915</v>
      </c>
      <c r="J36">
        <v>89.62441890002188</v>
      </c>
      <c r="K36">
        <v>94.042971857690802</v>
      </c>
      <c r="L36">
        <v>91.603733902165203</v>
      </c>
      <c r="M36">
        <v>100</v>
      </c>
      <c r="N36">
        <v>104.67487337574097</v>
      </c>
      <c r="O36">
        <v>102.55281862719144</v>
      </c>
      <c r="P36">
        <v>102.08687808986544</v>
      </c>
      <c r="Q36">
        <v>120.36026683906204</v>
      </c>
      <c r="R36">
        <v>135.60296229053213</v>
      </c>
      <c r="S36">
        <v>139.55365910824992</v>
      </c>
      <c r="T36">
        <v>100</v>
      </c>
      <c r="U36">
        <v>106.78112224683569</v>
      </c>
      <c r="V36">
        <v>112.85543233987016</v>
      </c>
      <c r="W36">
        <v>115.76467678586296</v>
      </c>
      <c r="X36">
        <v>112.49657345018939</v>
      </c>
      <c r="Y36">
        <v>120.70485419623708</v>
      </c>
      <c r="Z36">
        <v>127.99607276662343</v>
      </c>
    </row>
    <row r="37" spans="1:26" x14ac:dyDescent="0.25">
      <c r="A37" t="s">
        <v>28</v>
      </c>
      <c r="B37" t="s">
        <v>249</v>
      </c>
      <c r="C37" t="s">
        <v>271</v>
      </c>
      <c r="D37" t="s">
        <v>755</v>
      </c>
      <c r="E37">
        <v>0.24916369142647929</v>
      </c>
      <c r="F37">
        <v>100</v>
      </c>
      <c r="G37">
        <v>160.96099023577403</v>
      </c>
      <c r="H37">
        <v>130.12642757563808</v>
      </c>
      <c r="I37">
        <v>133.31628650503745</v>
      </c>
      <c r="J37">
        <v>162.69971935769937</v>
      </c>
      <c r="K37">
        <v>168.9330685691678</v>
      </c>
      <c r="L37">
        <v>179.0259782594905</v>
      </c>
      <c r="M37">
        <v>100</v>
      </c>
      <c r="N37">
        <v>104.3381626247601</v>
      </c>
      <c r="O37">
        <v>110.07564238746147</v>
      </c>
      <c r="P37">
        <v>123.63045017936531</v>
      </c>
      <c r="Q37">
        <v>146.77064207201221</v>
      </c>
      <c r="R37">
        <v>145.95817124376094</v>
      </c>
      <c r="S37">
        <v>153.07437245099476</v>
      </c>
      <c r="T37">
        <v>100</v>
      </c>
      <c r="U37">
        <v>133.54185324262494</v>
      </c>
      <c r="V37">
        <v>181.27757402287327</v>
      </c>
      <c r="W37">
        <v>163.41186264228133</v>
      </c>
      <c r="X37">
        <v>169.80027225902435</v>
      </c>
      <c r="Y37">
        <v>154.72245232926193</v>
      </c>
      <c r="Z37">
        <v>164.40836505049336</v>
      </c>
    </row>
    <row r="38" spans="1:26" x14ac:dyDescent="0.25">
      <c r="A38" t="s">
        <v>108</v>
      </c>
      <c r="B38" t="s">
        <v>249</v>
      </c>
      <c r="C38" t="s">
        <v>271</v>
      </c>
      <c r="E38">
        <v>0.24006871511117456</v>
      </c>
      <c r="F38">
        <v>100</v>
      </c>
      <c r="G38">
        <v>100.35558081903903</v>
      </c>
      <c r="H38">
        <v>98.211861822938388</v>
      </c>
      <c r="I38">
        <v>91.859309317952551</v>
      </c>
      <c r="J38">
        <v>104.87502572992206</v>
      </c>
      <c r="K38">
        <v>105.0245018994561</v>
      </c>
      <c r="L38">
        <v>115.00219881407777</v>
      </c>
      <c r="M38">
        <v>100</v>
      </c>
      <c r="N38">
        <v>103.49768467457505</v>
      </c>
      <c r="O38">
        <v>106.16524964970787</v>
      </c>
      <c r="P38">
        <v>104.74240352577944</v>
      </c>
      <c r="Q38">
        <v>107.4346493525497</v>
      </c>
      <c r="R38">
        <v>106.81796323063615</v>
      </c>
      <c r="S38">
        <v>113.95941820627719</v>
      </c>
      <c r="T38">
        <v>100</v>
      </c>
      <c r="U38">
        <v>97.317672616893532</v>
      </c>
      <c r="V38">
        <v>103.27818929527396</v>
      </c>
      <c r="W38">
        <v>104.83601650031034</v>
      </c>
      <c r="X38">
        <v>100.69954807264709</v>
      </c>
      <c r="Y38">
        <v>102.31249521976092</v>
      </c>
      <c r="Z38">
        <v>103.1196151150796</v>
      </c>
    </row>
    <row r="39" spans="1:26" x14ac:dyDescent="0.25">
      <c r="A39" t="s">
        <v>30</v>
      </c>
      <c r="B39" t="s">
        <v>249</v>
      </c>
      <c r="C39" t="s">
        <v>271</v>
      </c>
      <c r="D39" t="s">
        <v>755</v>
      </c>
      <c r="E39">
        <v>0.16679850918046021</v>
      </c>
      <c r="F39">
        <v>100</v>
      </c>
      <c r="G39">
        <v>108.33349450729608</v>
      </c>
      <c r="H39">
        <v>142.48102155202074</v>
      </c>
      <c r="I39">
        <v>152.93625109132813</v>
      </c>
      <c r="J39">
        <v>136.00666315824213</v>
      </c>
      <c r="K39">
        <v>144.69387390842721</v>
      </c>
      <c r="L39">
        <v>164.30116647728863</v>
      </c>
      <c r="M39">
        <v>100</v>
      </c>
      <c r="N39">
        <v>109.94313774033284</v>
      </c>
      <c r="O39">
        <v>128.24451922568721</v>
      </c>
      <c r="P39">
        <v>104.79392463867836</v>
      </c>
      <c r="Q39">
        <v>109.70487379568037</v>
      </c>
      <c r="R39">
        <v>154.37213721757055</v>
      </c>
      <c r="S39">
        <v>193.72867933417317</v>
      </c>
      <c r="T39">
        <v>100</v>
      </c>
      <c r="U39">
        <v>116.35259995848331</v>
      </c>
      <c r="V39">
        <v>102.69915145373707</v>
      </c>
      <c r="W39">
        <v>93.968372389084834</v>
      </c>
      <c r="X39">
        <v>90.195246653333541</v>
      </c>
      <c r="Y39">
        <v>109.86175834378594</v>
      </c>
      <c r="Z39">
        <v>135.2110165948389</v>
      </c>
    </row>
    <row r="40" spans="1:26" x14ac:dyDescent="0.25">
      <c r="A40" t="s">
        <v>254</v>
      </c>
      <c r="B40" t="s">
        <v>249</v>
      </c>
      <c r="C40" t="s">
        <v>271</v>
      </c>
      <c r="D40" t="s">
        <v>755</v>
      </c>
      <c r="E40">
        <v>0.157224623704878</v>
      </c>
      <c r="F40">
        <v>100</v>
      </c>
      <c r="G40">
        <v>105.46451957696054</v>
      </c>
      <c r="H40">
        <v>127.62177524184693</v>
      </c>
      <c r="I40">
        <v>138.9836150905289</v>
      </c>
      <c r="J40">
        <v>142.51584921868798</v>
      </c>
      <c r="K40">
        <v>140.95566391620841</v>
      </c>
      <c r="L40">
        <v>147.71548482934668</v>
      </c>
      <c r="M40">
        <v>100</v>
      </c>
      <c r="N40">
        <v>105.39426099439351</v>
      </c>
      <c r="O40">
        <v>114.44827318073294</v>
      </c>
      <c r="P40">
        <v>106.52101356581252</v>
      </c>
      <c r="Q40">
        <v>101.98212067467155</v>
      </c>
      <c r="R40">
        <v>111.4132644300106</v>
      </c>
      <c r="S40">
        <v>117.21087577904672</v>
      </c>
      <c r="T40">
        <v>100</v>
      </c>
      <c r="U40">
        <v>105.32999850607155</v>
      </c>
      <c r="V40">
        <v>122.13956558362327</v>
      </c>
      <c r="W40">
        <v>160.89197106928904</v>
      </c>
      <c r="X40">
        <v>143.38839523431267</v>
      </c>
      <c r="Y40">
        <v>142.69679188080178</v>
      </c>
      <c r="Z40">
        <v>153.41405455350721</v>
      </c>
    </row>
    <row r="41" spans="1:26" x14ac:dyDescent="0.25">
      <c r="A41" t="s">
        <v>85</v>
      </c>
      <c r="B41" t="s">
        <v>249</v>
      </c>
      <c r="C41" t="s">
        <v>271</v>
      </c>
      <c r="D41" t="s">
        <v>755</v>
      </c>
      <c r="E41">
        <v>0.15802270682317726</v>
      </c>
      <c r="F41">
        <v>100</v>
      </c>
      <c r="G41">
        <v>119.69820928273955</v>
      </c>
      <c r="H41">
        <v>195.59989033156594</v>
      </c>
      <c r="I41">
        <v>114.95748094895737</v>
      </c>
      <c r="J41">
        <v>203.86329153185358</v>
      </c>
      <c r="K41">
        <v>149.46543990384427</v>
      </c>
      <c r="L41">
        <v>146.98810056100166</v>
      </c>
      <c r="M41">
        <v>100</v>
      </c>
      <c r="N41">
        <v>93.802080309219548</v>
      </c>
      <c r="O41">
        <v>112.76800572886806</v>
      </c>
      <c r="P41">
        <v>77.258625248774294</v>
      </c>
      <c r="Q41">
        <v>91.611700032503776</v>
      </c>
      <c r="R41">
        <v>89.122945234652832</v>
      </c>
      <c r="S41">
        <v>82.48911498112389</v>
      </c>
      <c r="T41">
        <v>100</v>
      </c>
      <c r="U41">
        <v>132.97259309317769</v>
      </c>
      <c r="V41">
        <v>130.91344005743548</v>
      </c>
      <c r="W41">
        <v>130.21531965619332</v>
      </c>
      <c r="X41">
        <v>102.41403876269116</v>
      </c>
      <c r="Y41">
        <v>125.45167021922414</v>
      </c>
      <c r="Z41">
        <v>99.378458891159241</v>
      </c>
    </row>
    <row r="42" spans="1:26" x14ac:dyDescent="0.25">
      <c r="A42" t="s">
        <v>202</v>
      </c>
      <c r="B42" t="s">
        <v>249</v>
      </c>
      <c r="C42" t="s">
        <v>271</v>
      </c>
      <c r="D42" t="s">
        <v>755</v>
      </c>
      <c r="E42">
        <v>0.1521424717379726</v>
      </c>
      <c r="F42">
        <v>100</v>
      </c>
      <c r="G42">
        <v>99.211397898194562</v>
      </c>
      <c r="H42">
        <v>97.777041598281457</v>
      </c>
      <c r="I42">
        <v>95.512548157783613</v>
      </c>
      <c r="J42">
        <v>102.09282040990487</v>
      </c>
      <c r="K42">
        <v>100.18020681975158</v>
      </c>
      <c r="L42">
        <v>116.71393129307552</v>
      </c>
      <c r="M42">
        <v>100</v>
      </c>
      <c r="N42">
        <v>98.167067394003041</v>
      </c>
      <c r="O42">
        <v>103.64366409417835</v>
      </c>
      <c r="P42">
        <v>103.69933799987936</v>
      </c>
      <c r="Q42">
        <v>102.09282040990487</v>
      </c>
      <c r="R42">
        <v>99.378765165193585</v>
      </c>
      <c r="S42">
        <v>111.44297955725921</v>
      </c>
      <c r="T42">
        <v>100</v>
      </c>
      <c r="U42">
        <v>103.90609466015644</v>
      </c>
      <c r="V42">
        <v>113.4303386247953</v>
      </c>
      <c r="W42">
        <v>115.29103126254087</v>
      </c>
      <c r="X42">
        <v>112.74700235635136</v>
      </c>
      <c r="Y42">
        <v>122.09118049482385</v>
      </c>
      <c r="Z42">
        <v>131.4974656504109</v>
      </c>
    </row>
    <row r="43" spans="1:26" x14ac:dyDescent="0.25">
      <c r="A43" t="s">
        <v>216</v>
      </c>
      <c r="B43" t="s">
        <v>247</v>
      </c>
      <c r="C43" t="s">
        <v>271</v>
      </c>
      <c r="D43" t="s">
        <v>755</v>
      </c>
      <c r="E43">
        <v>0.13804429777469432</v>
      </c>
      <c r="F43">
        <v>100</v>
      </c>
      <c r="G43">
        <v>104.86098233027398</v>
      </c>
      <c r="H43">
        <v>126.94520891023146</v>
      </c>
      <c r="I43">
        <v>115.61498884361738</v>
      </c>
      <c r="J43">
        <v>129.41938111359707</v>
      </c>
      <c r="K43">
        <v>125.67519376755233</v>
      </c>
      <c r="L43">
        <v>147.49447120954795</v>
      </c>
      <c r="M43">
        <v>100</v>
      </c>
      <c r="N43">
        <v>96.778391400151449</v>
      </c>
      <c r="O43">
        <v>105.1653936560251</v>
      </c>
      <c r="P43">
        <v>98.340530068645734</v>
      </c>
      <c r="Q43">
        <v>110.10491088821757</v>
      </c>
      <c r="R43">
        <v>99.364078931028402</v>
      </c>
      <c r="S43">
        <v>96.841745201418789</v>
      </c>
      <c r="T43">
        <v>100</v>
      </c>
      <c r="U43">
        <v>114.97444638092664</v>
      </c>
      <c r="V43">
        <v>105.18345573445234</v>
      </c>
      <c r="W43">
        <v>97.51711767392257</v>
      </c>
      <c r="X43">
        <v>93.530304615053069</v>
      </c>
      <c r="Y43">
        <v>106.06250402498043</v>
      </c>
      <c r="Z43">
        <v>109.72504618570856</v>
      </c>
    </row>
    <row r="44" spans="1:26" x14ac:dyDescent="0.25">
      <c r="A44" t="s">
        <v>206</v>
      </c>
      <c r="B44" t="s">
        <v>247</v>
      </c>
      <c r="C44" t="s">
        <v>271</v>
      </c>
      <c r="D44" t="s">
        <v>755</v>
      </c>
      <c r="E44">
        <v>0.13779172449956231</v>
      </c>
      <c r="F44">
        <v>100</v>
      </c>
      <c r="G44">
        <v>126.76532866672024</v>
      </c>
      <c r="H44">
        <v>112.46019279635752</v>
      </c>
      <c r="I44">
        <v>120.07529203569148</v>
      </c>
      <c r="J44">
        <v>154.16345582421562</v>
      </c>
      <c r="K44">
        <v>127.3861685758057</v>
      </c>
      <c r="L44">
        <v>128.08740647591847</v>
      </c>
      <c r="M44">
        <v>100</v>
      </c>
      <c r="N44">
        <v>95.073996500040167</v>
      </c>
      <c r="O44">
        <v>141.11660906089787</v>
      </c>
      <c r="P44">
        <v>99.255257756874727</v>
      </c>
      <c r="Q44">
        <v>115.0156491286963</v>
      </c>
      <c r="R44">
        <v>109.99438606681232</v>
      </c>
      <c r="S44">
        <v>102.33556776135444</v>
      </c>
      <c r="T44">
        <v>100</v>
      </c>
      <c r="U44">
        <v>112.4406148393156</v>
      </c>
      <c r="V44">
        <v>104.88644889775151</v>
      </c>
      <c r="W44">
        <v>125.02915617162108</v>
      </c>
      <c r="X44">
        <v>127.47679521764324</v>
      </c>
      <c r="Y44">
        <v>128.24270724241902</v>
      </c>
      <c r="Z44">
        <v>106.7279328367899</v>
      </c>
    </row>
    <row r="45" spans="1:26" x14ac:dyDescent="0.25">
      <c r="A45" t="s">
        <v>160</v>
      </c>
      <c r="B45" t="s">
        <v>249</v>
      </c>
      <c r="C45" t="s">
        <v>271</v>
      </c>
      <c r="E45">
        <v>0.12283293743632136</v>
      </c>
      <c r="F45">
        <v>100</v>
      </c>
      <c r="G45">
        <v>88.528072524586975</v>
      </c>
      <c r="H45">
        <v>106.72484824520701</v>
      </c>
      <c r="I45">
        <v>94.815549718606732</v>
      </c>
      <c r="J45">
        <v>84.779028082741505</v>
      </c>
      <c r="K45">
        <v>113.36960252585446</v>
      </c>
      <c r="L45">
        <v>113.86038367637431</v>
      </c>
      <c r="M45">
        <v>100</v>
      </c>
      <c r="N45">
        <v>73.646144778636994</v>
      </c>
      <c r="O45">
        <v>87.88046394531527</v>
      </c>
      <c r="P45">
        <v>70.722068844963815</v>
      </c>
      <c r="Q45">
        <v>55.18504042274062</v>
      </c>
      <c r="R45">
        <v>78.035848632876935</v>
      </c>
      <c r="S45">
        <v>73.833327592911658</v>
      </c>
      <c r="T45">
        <v>100</v>
      </c>
      <c r="U45">
        <v>84.226002847872465</v>
      </c>
      <c r="V45">
        <v>83.646235532489555</v>
      </c>
      <c r="W45">
        <v>94.952696301614424</v>
      </c>
      <c r="X45">
        <v>72.802248039864907</v>
      </c>
      <c r="Y45">
        <v>80.202840877822283</v>
      </c>
      <c r="Z45">
        <v>74.377896752092468</v>
      </c>
    </row>
    <row r="46" spans="1:26" x14ac:dyDescent="0.25">
      <c r="A46" t="s">
        <v>148</v>
      </c>
      <c r="B46" t="s">
        <v>249</v>
      </c>
      <c r="C46" t="s">
        <v>271</v>
      </c>
      <c r="E46">
        <v>0.12114314640599814</v>
      </c>
      <c r="F46">
        <v>100</v>
      </c>
      <c r="G46">
        <v>110.59694515352534</v>
      </c>
      <c r="H46">
        <v>120.02431557321154</v>
      </c>
      <c r="I46">
        <v>133.74498148178628</v>
      </c>
      <c r="J46">
        <v>145.61580320341395</v>
      </c>
      <c r="K46">
        <v>158.23668055728001</v>
      </c>
      <c r="L46">
        <v>165.66219225117337</v>
      </c>
      <c r="M46">
        <v>100</v>
      </c>
      <c r="N46">
        <v>114.16458854557455</v>
      </c>
      <c r="O46">
        <v>117.70126430405263</v>
      </c>
      <c r="P46">
        <v>89.163320987857546</v>
      </c>
      <c r="Q46">
        <v>92.603598350558201</v>
      </c>
      <c r="R46">
        <v>97.477747023839541</v>
      </c>
      <c r="S46">
        <v>114.00408929113007</v>
      </c>
      <c r="T46">
        <v>100</v>
      </c>
      <c r="U46">
        <v>113.09615129880414</v>
      </c>
      <c r="V46">
        <v>113.22631519769119</v>
      </c>
      <c r="W46">
        <v>120.02491558918047</v>
      </c>
      <c r="X46">
        <v>115.2984684502857</v>
      </c>
      <c r="Y46">
        <v>125.29502614175836</v>
      </c>
      <c r="Z46">
        <v>136.41635626943761</v>
      </c>
    </row>
    <row r="47" spans="1:26" x14ac:dyDescent="0.25">
      <c r="A47" t="s">
        <v>21</v>
      </c>
      <c r="B47" t="s">
        <v>249</v>
      </c>
      <c r="C47" t="s">
        <v>271</v>
      </c>
      <c r="D47" t="s">
        <v>755</v>
      </c>
      <c r="E47">
        <v>0.11616041656192004</v>
      </c>
      <c r="F47">
        <v>100</v>
      </c>
      <c r="G47">
        <v>86.485213804558271</v>
      </c>
      <c r="H47">
        <v>97.925461697302595</v>
      </c>
      <c r="I47">
        <v>105.78021379212225</v>
      </c>
      <c r="J47">
        <v>85.45408346308075</v>
      </c>
      <c r="K47">
        <v>88.145093989604703</v>
      </c>
      <c r="L47">
        <v>97.847752505390559</v>
      </c>
      <c r="M47">
        <v>100</v>
      </c>
      <c r="N47">
        <v>97.283705066994671</v>
      </c>
      <c r="O47">
        <v>101.58392675987562</v>
      </c>
      <c r="P47">
        <v>97.451063099829156</v>
      </c>
      <c r="Q47">
        <v>89.439525272079678</v>
      </c>
      <c r="R47">
        <v>82.49349628723408</v>
      </c>
      <c r="S47">
        <v>84.631490355964672</v>
      </c>
      <c r="T47">
        <v>100</v>
      </c>
      <c r="U47">
        <v>97.350930403161229</v>
      </c>
      <c r="V47">
        <v>96.600154696887941</v>
      </c>
      <c r="W47">
        <v>102.72406202633529</v>
      </c>
      <c r="X47">
        <v>100.67473811049054</v>
      </c>
      <c r="Y47">
        <v>93.173589622044403</v>
      </c>
      <c r="Z47">
        <v>81.749831064698697</v>
      </c>
    </row>
    <row r="48" spans="1:26" x14ac:dyDescent="0.25">
      <c r="A48" t="s">
        <v>172</v>
      </c>
      <c r="B48" t="s">
        <v>247</v>
      </c>
      <c r="C48" t="s">
        <v>271</v>
      </c>
      <c r="D48" t="s">
        <v>755</v>
      </c>
      <c r="E48">
        <v>0.11013967998104475</v>
      </c>
      <c r="F48">
        <v>100</v>
      </c>
      <c r="G48">
        <v>90.312683357193677</v>
      </c>
      <c r="H48">
        <v>106.87358787233619</v>
      </c>
      <c r="I48">
        <v>141.26745252230148</v>
      </c>
      <c r="J48">
        <v>102.79838362893493</v>
      </c>
      <c r="K48">
        <v>95.584146750771751</v>
      </c>
      <c r="L48">
        <v>89.520480461595525</v>
      </c>
      <c r="M48">
        <v>100</v>
      </c>
      <c r="N48">
        <v>101.14435496355181</v>
      </c>
      <c r="O48">
        <v>153.70951043142063</v>
      </c>
      <c r="P48">
        <v>130.11611464292608</v>
      </c>
      <c r="Q48">
        <v>157.78553384716844</v>
      </c>
      <c r="R48">
        <v>166.70873512064892</v>
      </c>
      <c r="S48">
        <v>157.56180079406951</v>
      </c>
      <c r="T48">
        <v>100</v>
      </c>
      <c r="U48">
        <v>105.01368880595641</v>
      </c>
      <c r="V48">
        <v>119.93566998163844</v>
      </c>
      <c r="W48">
        <v>116.98602279980352</v>
      </c>
      <c r="X48">
        <v>108.63570884412788</v>
      </c>
      <c r="Y48">
        <v>107.46484074057366</v>
      </c>
      <c r="Z48">
        <v>111.31000765306504</v>
      </c>
    </row>
    <row r="49" spans="1:26" x14ac:dyDescent="0.25">
      <c r="A49" t="s">
        <v>155</v>
      </c>
      <c r="B49" t="s">
        <v>249</v>
      </c>
      <c r="C49" t="s">
        <v>271</v>
      </c>
      <c r="D49" t="s">
        <v>755</v>
      </c>
      <c r="E49">
        <v>0.102433479417745</v>
      </c>
      <c r="F49">
        <v>100</v>
      </c>
      <c r="G49">
        <v>108.10920339871186</v>
      </c>
      <c r="H49">
        <v>138.02653810056887</v>
      </c>
      <c r="I49">
        <v>117.0706776082009</v>
      </c>
      <c r="J49">
        <v>113.24111015309026</v>
      </c>
      <c r="K49">
        <v>99.972447397496978</v>
      </c>
      <c r="L49">
        <v>110.45572837811254</v>
      </c>
      <c r="M49">
        <v>100</v>
      </c>
      <c r="N49">
        <v>94.25904606704924</v>
      </c>
      <c r="O49">
        <v>81.434399112827379</v>
      </c>
      <c r="P49">
        <v>80.923784278808583</v>
      </c>
      <c r="Q49">
        <v>90.402137213591843</v>
      </c>
      <c r="R49">
        <v>82.891037960852969</v>
      </c>
      <c r="S49">
        <v>78.402482694074536</v>
      </c>
      <c r="T49">
        <v>100</v>
      </c>
      <c r="U49">
        <v>99.298614251131795</v>
      </c>
      <c r="V49">
        <v>105.19883366606338</v>
      </c>
      <c r="W49">
        <v>104.35654358825359</v>
      </c>
      <c r="X49">
        <v>98.101889715281061</v>
      </c>
      <c r="Y49">
        <v>99.696944955437715</v>
      </c>
      <c r="Z49">
        <v>107.20546440639028</v>
      </c>
    </row>
    <row r="50" spans="1:26" x14ac:dyDescent="0.25">
      <c r="A50" t="s">
        <v>125</v>
      </c>
      <c r="B50" t="s">
        <v>247</v>
      </c>
      <c r="C50" t="s">
        <v>271</v>
      </c>
      <c r="D50" t="s">
        <v>755</v>
      </c>
      <c r="E50">
        <v>0.10221023796663888</v>
      </c>
      <c r="F50">
        <v>100</v>
      </c>
      <c r="G50">
        <v>130.06043829569029</v>
      </c>
      <c r="H50">
        <v>102.70756678755919</v>
      </c>
      <c r="I50">
        <v>119.91579646171962</v>
      </c>
      <c r="J50">
        <v>148.6058681814433</v>
      </c>
      <c r="K50">
        <v>80.593076707516701</v>
      </c>
      <c r="L50">
        <v>93.231821410677242</v>
      </c>
      <c r="M50">
        <v>100</v>
      </c>
      <c r="N50">
        <v>87.059639387321198</v>
      </c>
      <c r="O50">
        <v>72.682009590859508</v>
      </c>
      <c r="P50">
        <v>79.867968470149037</v>
      </c>
      <c r="Q50">
        <v>78.411566330579021</v>
      </c>
      <c r="R50">
        <v>62.586849316971872</v>
      </c>
      <c r="S50">
        <v>57.431204215914057</v>
      </c>
      <c r="T50">
        <v>100</v>
      </c>
      <c r="U50">
        <v>96.092930263762696</v>
      </c>
      <c r="V50">
        <v>83.134035777231816</v>
      </c>
      <c r="W50">
        <v>101.13107671206465</v>
      </c>
      <c r="X50">
        <v>109.98738140864126</v>
      </c>
      <c r="Y50">
        <v>100.95162873550697</v>
      </c>
      <c r="Z50">
        <v>97.138129067748082</v>
      </c>
    </row>
    <row r="51" spans="1:26" x14ac:dyDescent="0.25">
      <c r="A51" t="s">
        <v>153</v>
      </c>
      <c r="B51" t="s">
        <v>249</v>
      </c>
      <c r="C51" t="s">
        <v>271</v>
      </c>
      <c r="E51">
        <v>9.7836374445073024E-2</v>
      </c>
      <c r="F51">
        <v>100</v>
      </c>
      <c r="G51">
        <v>110.06047877739438</v>
      </c>
      <c r="H51">
        <v>105.01593303607127</v>
      </c>
      <c r="I51">
        <v>102.74199872153207</v>
      </c>
      <c r="J51">
        <v>102.51101402884257</v>
      </c>
      <c r="K51">
        <v>117.97963096539262</v>
      </c>
      <c r="L51">
        <v>119.54779335044954</v>
      </c>
      <c r="M51">
        <v>100</v>
      </c>
      <c r="N51">
        <v>98.579993083137595</v>
      </c>
      <c r="O51">
        <v>89.069069130593775</v>
      </c>
      <c r="P51">
        <v>88.452698913514013</v>
      </c>
      <c r="Q51">
        <v>88.73098723522078</v>
      </c>
      <c r="R51">
        <v>120.8963600203606</v>
      </c>
      <c r="S51">
        <v>120.87160904323891</v>
      </c>
      <c r="T51">
        <v>100</v>
      </c>
      <c r="U51">
        <v>102.1613916240574</v>
      </c>
      <c r="V51">
        <v>91.627761668357394</v>
      </c>
      <c r="W51">
        <v>88.52297459138758</v>
      </c>
      <c r="X51">
        <v>91.994574554701629</v>
      </c>
      <c r="Y51">
        <v>99.665382449116152</v>
      </c>
      <c r="Z51">
        <v>99.130449063313762</v>
      </c>
    </row>
    <row r="52" spans="1:26" x14ac:dyDescent="0.25">
      <c r="A52" t="s">
        <v>90</v>
      </c>
      <c r="B52" t="s">
        <v>249</v>
      </c>
      <c r="C52" t="s">
        <v>271</v>
      </c>
      <c r="D52" t="s">
        <v>755</v>
      </c>
      <c r="E52">
        <v>8.5548196270563745E-2</v>
      </c>
      <c r="F52">
        <v>100</v>
      </c>
      <c r="G52">
        <v>82.362431777837031</v>
      </c>
      <c r="H52">
        <v>90.272060424118933</v>
      </c>
      <c r="I52">
        <v>99.390336186748385</v>
      </c>
      <c r="J52">
        <v>92.180961147830459</v>
      </c>
      <c r="K52">
        <v>88.476881941836695</v>
      </c>
      <c r="L52">
        <v>108.07188936572715</v>
      </c>
      <c r="M52">
        <v>100</v>
      </c>
      <c r="N52">
        <v>99.266212416111529</v>
      </c>
      <c r="O52">
        <v>109.94630217860946</v>
      </c>
      <c r="P52">
        <v>117.73651807848687</v>
      </c>
      <c r="Q52">
        <v>113.30257146736994</v>
      </c>
      <c r="R52">
        <v>123.86190832428916</v>
      </c>
      <c r="S52">
        <v>142.7817348796998</v>
      </c>
      <c r="T52">
        <v>100</v>
      </c>
      <c r="U52">
        <v>108.64596209388995</v>
      </c>
      <c r="V52">
        <v>98.793528261978238</v>
      </c>
      <c r="W52">
        <v>86.866294615827755</v>
      </c>
      <c r="X52">
        <v>100.58267938381668</v>
      </c>
      <c r="Y52">
        <v>112.68270918279367</v>
      </c>
      <c r="Z52">
        <v>117.99388202640726</v>
      </c>
    </row>
    <row r="53" spans="1:26" x14ac:dyDescent="0.25">
      <c r="A53" t="s">
        <v>131</v>
      </c>
      <c r="B53" t="s">
        <v>247</v>
      </c>
      <c r="C53" t="s">
        <v>271</v>
      </c>
      <c r="D53" t="s">
        <v>755</v>
      </c>
      <c r="E53">
        <v>7.2341136690959554E-2</v>
      </c>
      <c r="F53">
        <v>100</v>
      </c>
      <c r="G53">
        <v>134.0597300018849</v>
      </c>
      <c r="H53">
        <v>119.99335142002164</v>
      </c>
      <c r="I53">
        <v>91.391970972662037</v>
      </c>
      <c r="J53">
        <v>106.81589534483489</v>
      </c>
      <c r="K53">
        <v>92.830780711984616</v>
      </c>
      <c r="L53">
        <v>95.275819991122958</v>
      </c>
      <c r="M53">
        <v>100</v>
      </c>
      <c r="N53">
        <v>97.381132346304696</v>
      </c>
      <c r="O53">
        <v>95.325253162792549</v>
      </c>
      <c r="P53">
        <v>84.068150952814079</v>
      </c>
      <c r="Q53">
        <v>93.286786240203355</v>
      </c>
      <c r="R53">
        <v>89.951774426743341</v>
      </c>
      <c r="S53">
        <v>83.591804711562929</v>
      </c>
      <c r="T53">
        <v>100</v>
      </c>
      <c r="U53">
        <v>107.81152793355255</v>
      </c>
      <c r="V53">
        <v>110.10938395001604</v>
      </c>
      <c r="W53">
        <v>98.115324769436427</v>
      </c>
      <c r="X53">
        <v>101.31494250791044</v>
      </c>
      <c r="Y53">
        <v>101.4260400988032</v>
      </c>
      <c r="Z53">
        <v>102.18273026671095</v>
      </c>
    </row>
    <row r="54" spans="1:26" x14ac:dyDescent="0.25">
      <c r="A54" t="s">
        <v>116</v>
      </c>
      <c r="B54" t="s">
        <v>249</v>
      </c>
      <c r="C54" t="s">
        <v>271</v>
      </c>
      <c r="D54" t="s">
        <v>755</v>
      </c>
      <c r="E54">
        <v>6.7489679656203269E-2</v>
      </c>
      <c r="F54">
        <v>100</v>
      </c>
      <c r="G54">
        <v>99.185344319602535</v>
      </c>
      <c r="H54">
        <v>99.685967523186562</v>
      </c>
      <c r="I54">
        <v>99.242174524070265</v>
      </c>
      <c r="J54">
        <v>104.81096060863221</v>
      </c>
      <c r="K54">
        <v>107.28842712255604</v>
      </c>
      <c r="L54">
        <v>122.41893858345379</v>
      </c>
      <c r="M54">
        <v>100</v>
      </c>
      <c r="N54">
        <v>98.301715825609307</v>
      </c>
      <c r="O54">
        <v>98.172174097472791</v>
      </c>
      <c r="P54">
        <v>127.80641270655978</v>
      </c>
      <c r="Q54">
        <v>129.65545540709999</v>
      </c>
      <c r="R54">
        <v>120.95011037087359</v>
      </c>
      <c r="S54">
        <v>124.49000744887476</v>
      </c>
      <c r="T54">
        <v>100</v>
      </c>
      <c r="U54">
        <v>99.122108765219664</v>
      </c>
      <c r="V54">
        <v>100.40581037657503</v>
      </c>
      <c r="W54">
        <v>114.64067923621653</v>
      </c>
      <c r="X54">
        <v>131.31101512773208</v>
      </c>
      <c r="Y54">
        <v>135.30195155602857</v>
      </c>
      <c r="Z54">
        <v>164.05843079371436</v>
      </c>
    </row>
    <row r="55" spans="1:26" x14ac:dyDescent="0.25">
      <c r="A55" t="s">
        <v>75</v>
      </c>
      <c r="B55" t="s">
        <v>249</v>
      </c>
      <c r="C55" t="s">
        <v>271</v>
      </c>
      <c r="E55">
        <v>7.0493510075907706E-2</v>
      </c>
      <c r="F55">
        <v>100</v>
      </c>
      <c r="G55">
        <v>101.73211253702186</v>
      </c>
      <c r="H55">
        <v>113.03574350434378</v>
      </c>
      <c r="I55">
        <v>103.89286163936072</v>
      </c>
      <c r="J55">
        <v>99.548975549860316</v>
      </c>
      <c r="K55">
        <v>103.47146650585617</v>
      </c>
      <c r="L55">
        <v>103.46645227675437</v>
      </c>
      <c r="M55">
        <v>100</v>
      </c>
      <c r="N55">
        <v>92.161787233726173</v>
      </c>
      <c r="O55">
        <v>89.411561560110229</v>
      </c>
      <c r="P55">
        <v>85.711519778241083</v>
      </c>
      <c r="Q55">
        <v>90.727145137799724</v>
      </c>
      <c r="R55">
        <v>90.203076773499362</v>
      </c>
      <c r="S55">
        <v>100.36234645234643</v>
      </c>
      <c r="T55">
        <v>100</v>
      </c>
      <c r="U55">
        <v>100.4769497405033</v>
      </c>
      <c r="V55">
        <v>97.54495020249928</v>
      </c>
      <c r="W55">
        <v>101.09815722276339</v>
      </c>
      <c r="X55">
        <v>104.34038576598654</v>
      </c>
      <c r="Y55">
        <v>112.12024302106792</v>
      </c>
      <c r="Z55">
        <v>112.00202816046072</v>
      </c>
    </row>
    <row r="56" spans="1:26" x14ac:dyDescent="0.25">
      <c r="A56" t="s">
        <v>121</v>
      </c>
      <c r="B56" t="s">
        <v>249</v>
      </c>
      <c r="C56" t="s">
        <v>271</v>
      </c>
      <c r="D56" t="s">
        <v>755</v>
      </c>
      <c r="E56">
        <v>6.2614390400837064E-2</v>
      </c>
      <c r="F56">
        <v>100</v>
      </c>
      <c r="G56">
        <v>122.53433858979147</v>
      </c>
      <c r="H56">
        <v>106.28667978918557</v>
      </c>
      <c r="I56">
        <v>113.58296226866406</v>
      </c>
      <c r="J56">
        <v>120.66774661802187</v>
      </c>
      <c r="K56">
        <v>111.66432049381777</v>
      </c>
      <c r="L56">
        <v>103.99514172881936</v>
      </c>
      <c r="M56">
        <v>100</v>
      </c>
      <c r="N56">
        <v>102.06276637748685</v>
      </c>
      <c r="O56">
        <v>89.959853037116403</v>
      </c>
      <c r="P56">
        <v>85.8819537703191</v>
      </c>
      <c r="Q56">
        <v>83.086183679052269</v>
      </c>
      <c r="R56">
        <v>86.785855969076991</v>
      </c>
      <c r="S56">
        <v>90.341879192636711</v>
      </c>
      <c r="T56">
        <v>100</v>
      </c>
      <c r="U56">
        <v>100.29414647296318</v>
      </c>
      <c r="V56">
        <v>88.116590043827884</v>
      </c>
      <c r="W56">
        <v>86.024877021498085</v>
      </c>
      <c r="X56">
        <v>89.834279113288915</v>
      </c>
      <c r="Y56">
        <v>90.966588238286931</v>
      </c>
      <c r="Z56">
        <v>97.588251024006269</v>
      </c>
    </row>
    <row r="57" spans="1:26" x14ac:dyDescent="0.25">
      <c r="A57" t="s">
        <v>252</v>
      </c>
      <c r="B57" t="s">
        <v>247</v>
      </c>
      <c r="C57" t="s">
        <v>271</v>
      </c>
      <c r="D57" t="s">
        <v>755</v>
      </c>
      <c r="E57">
        <v>5.6762871691958629E-2</v>
      </c>
      <c r="F57">
        <v>100</v>
      </c>
      <c r="G57">
        <v>139.81667023829593</v>
      </c>
      <c r="H57">
        <v>114.04567832157234</v>
      </c>
      <c r="I57">
        <v>115.62007751121642</v>
      </c>
      <c r="J57">
        <v>150.78150026699095</v>
      </c>
      <c r="K57">
        <v>232.57271183082236</v>
      </c>
      <c r="L57">
        <v>233.92295168144148</v>
      </c>
      <c r="M57">
        <v>100</v>
      </c>
      <c r="N57">
        <v>182.89097597475131</v>
      </c>
      <c r="O57">
        <v>133.79210380699962</v>
      </c>
      <c r="P57">
        <v>152.06003210273499</v>
      </c>
      <c r="Q57">
        <v>169.42581263535553</v>
      </c>
      <c r="R57">
        <v>182.72249118762991</v>
      </c>
      <c r="S57">
        <v>190.71117803157287</v>
      </c>
      <c r="T57">
        <v>100</v>
      </c>
      <c r="U57">
        <v>86.990534265302074</v>
      </c>
      <c r="V57">
        <v>121.06517850636203</v>
      </c>
      <c r="W57">
        <v>148.16761313352924</v>
      </c>
      <c r="X57">
        <v>142.26286732765271</v>
      </c>
      <c r="Y57">
        <v>152.10220441262098</v>
      </c>
      <c r="Z57">
        <v>158.42859365666425</v>
      </c>
    </row>
    <row r="58" spans="1:26" x14ac:dyDescent="0.25">
      <c r="A58" t="s">
        <v>39</v>
      </c>
      <c r="B58" t="s">
        <v>247</v>
      </c>
      <c r="C58" t="s">
        <v>271</v>
      </c>
      <c r="D58" t="s">
        <v>755</v>
      </c>
      <c r="E58">
        <v>5.4943822661173619E-2</v>
      </c>
      <c r="F58">
        <v>100</v>
      </c>
      <c r="G58">
        <v>112.20810326164552</v>
      </c>
      <c r="H58">
        <v>109.49636313934766</v>
      </c>
      <c r="I58">
        <v>103.50538066012226</v>
      </c>
      <c r="J58">
        <v>90.457918430837154</v>
      </c>
      <c r="K58">
        <v>106.37610274219215</v>
      </c>
      <c r="L58">
        <v>110.76324447021398</v>
      </c>
      <c r="M58">
        <v>100</v>
      </c>
      <c r="N58">
        <v>103.22720368730592</v>
      </c>
      <c r="O58">
        <v>101.38420018310617</v>
      </c>
      <c r="P58">
        <v>90.524315722372506</v>
      </c>
      <c r="Q58">
        <v>87.229821630366445</v>
      </c>
      <c r="R58">
        <v>81.842760856788246</v>
      </c>
      <c r="S58">
        <v>103.91151482883411</v>
      </c>
      <c r="T58">
        <v>100</v>
      </c>
      <c r="U58">
        <v>109.69052860286246</v>
      </c>
      <c r="V58">
        <v>124.76374634602074</v>
      </c>
      <c r="W58">
        <v>134.24771033952175</v>
      </c>
      <c r="X58">
        <v>119.5412013926147</v>
      </c>
      <c r="Y58">
        <v>122.38902863125543</v>
      </c>
      <c r="Z58">
        <v>124.55973842062825</v>
      </c>
    </row>
    <row r="59" spans="1:26" x14ac:dyDescent="0.25">
      <c r="A59" t="s">
        <v>221</v>
      </c>
      <c r="B59" t="s">
        <v>249</v>
      </c>
      <c r="C59" t="s">
        <v>271</v>
      </c>
      <c r="D59" t="s">
        <v>755</v>
      </c>
      <c r="E59">
        <v>5.28043047950029E-2</v>
      </c>
      <c r="F59">
        <v>100</v>
      </c>
      <c r="G59">
        <v>102.3589154021102</v>
      </c>
      <c r="H59">
        <v>93.896668285796977</v>
      </c>
      <c r="I59">
        <v>94.598618357090203</v>
      </c>
      <c r="J59">
        <v>100.03680267977992</v>
      </c>
      <c r="K59">
        <v>120.2337516956069</v>
      </c>
      <c r="L59">
        <v>138.62476179893446</v>
      </c>
      <c r="M59">
        <v>100</v>
      </c>
      <c r="N59">
        <v>97.502444881257688</v>
      </c>
      <c r="O59">
        <v>116.56190033884118</v>
      </c>
      <c r="P59">
        <v>110.24847852656742</v>
      </c>
      <c r="Q59">
        <v>103.52177887357209</v>
      </c>
      <c r="R59">
        <v>118.94985397427001</v>
      </c>
      <c r="S59">
        <v>132.91623442369487</v>
      </c>
      <c r="T59">
        <v>100</v>
      </c>
      <c r="U59">
        <v>99.253660737516313</v>
      </c>
      <c r="V59">
        <v>95.856974152721676</v>
      </c>
      <c r="W59">
        <v>97.508300516563949</v>
      </c>
      <c r="X59">
        <v>92.441019026787927</v>
      </c>
      <c r="Y59">
        <v>88.40138200700595</v>
      </c>
      <c r="Z59">
        <v>81.136595917198477</v>
      </c>
    </row>
    <row r="60" spans="1:26" x14ac:dyDescent="0.25">
      <c r="A60" t="s">
        <v>98</v>
      </c>
      <c r="B60" t="s">
        <v>249</v>
      </c>
      <c r="C60" t="s">
        <v>271</v>
      </c>
      <c r="E60">
        <v>3.089606195141122E-2</v>
      </c>
      <c r="F60">
        <v>100</v>
      </c>
      <c r="G60">
        <v>96.745354731512478</v>
      </c>
      <c r="H60">
        <v>103.93158721492749</v>
      </c>
      <c r="I60">
        <v>139.00422853208227</v>
      </c>
      <c r="J60">
        <v>127.91734873666913</v>
      </c>
      <c r="K60">
        <v>140.00981082712727</v>
      </c>
      <c r="L60">
        <v>149.00109344001081</v>
      </c>
      <c r="M60">
        <v>100</v>
      </c>
      <c r="N60">
        <v>104.05441312468993</v>
      </c>
      <c r="O60">
        <v>97.810616333279114</v>
      </c>
      <c r="P60">
        <v>100.41777044458118</v>
      </c>
      <c r="Q60">
        <v>106.26979741200203</v>
      </c>
      <c r="R60">
        <v>111.8421565778827</v>
      </c>
      <c r="S60">
        <v>123.51406429895633</v>
      </c>
      <c r="T60">
        <v>100</v>
      </c>
      <c r="U60">
        <v>105.9522210058883</v>
      </c>
      <c r="V60">
        <v>115.09702326097553</v>
      </c>
      <c r="W60">
        <v>118.55891259450779</v>
      </c>
      <c r="X60">
        <v>122.32022287226117</v>
      </c>
      <c r="Y60">
        <v>127.73231751079867</v>
      </c>
      <c r="Z60">
        <v>124.83615980478511</v>
      </c>
    </row>
    <row r="61" spans="1:26" x14ac:dyDescent="0.25">
      <c r="A61" t="s">
        <v>185</v>
      </c>
      <c r="B61" t="s">
        <v>247</v>
      </c>
      <c r="C61" t="s">
        <v>271</v>
      </c>
      <c r="D61" t="s">
        <v>755</v>
      </c>
      <c r="E61">
        <v>2.7944317271018853E-2</v>
      </c>
      <c r="F61">
        <v>100</v>
      </c>
      <c r="G61">
        <v>120.3150535570918</v>
      </c>
      <c r="H61">
        <v>399.84735634350039</v>
      </c>
      <c r="I61">
        <v>635.30419835839439</v>
      </c>
      <c r="J61">
        <v>830.4019841367251</v>
      </c>
      <c r="K61">
        <v>476.10797055324474</v>
      </c>
      <c r="L61">
        <v>788.44905225695754</v>
      </c>
      <c r="M61">
        <v>100</v>
      </c>
      <c r="N61">
        <v>122.6349581802006</v>
      </c>
      <c r="O61">
        <v>157.99771932300925</v>
      </c>
      <c r="P61">
        <v>148.88586977953284</v>
      </c>
      <c r="Q61">
        <v>203.03129851381172</v>
      </c>
      <c r="R61">
        <v>313.30422341093919</v>
      </c>
      <c r="S61">
        <v>431.04887592751686</v>
      </c>
      <c r="T61">
        <v>100</v>
      </c>
      <c r="U61">
        <v>139.4126811058365</v>
      </c>
      <c r="V61">
        <v>126.58432888323567</v>
      </c>
      <c r="W61">
        <v>180.64473405513323</v>
      </c>
      <c r="X61">
        <v>168.27197189750154</v>
      </c>
      <c r="Y61">
        <v>188.63235021363803</v>
      </c>
      <c r="Z61">
        <v>191.67679885400227</v>
      </c>
    </row>
    <row r="62" spans="1:26" x14ac:dyDescent="0.25">
      <c r="A62" t="s">
        <v>204</v>
      </c>
      <c r="B62" t="s">
        <v>249</v>
      </c>
      <c r="C62" t="s">
        <v>271</v>
      </c>
      <c r="D62" t="s">
        <v>755</v>
      </c>
      <c r="E62">
        <v>2.0619681970754224E-2</v>
      </c>
      <c r="F62">
        <v>100</v>
      </c>
      <c r="G62">
        <v>92.095049821570498</v>
      </c>
      <c r="H62">
        <v>128.6893741941486</v>
      </c>
      <c r="I62">
        <v>116.6798076472801</v>
      </c>
      <c r="J62">
        <v>90.551123375462595</v>
      </c>
      <c r="K62">
        <v>107.99629374887741</v>
      </c>
      <c r="L62">
        <v>131.85816860879549</v>
      </c>
      <c r="M62">
        <v>100</v>
      </c>
      <c r="N62">
        <v>64.466534875099342</v>
      </c>
      <c r="O62">
        <v>107.24114516179047</v>
      </c>
      <c r="P62">
        <v>105.01182688255203</v>
      </c>
      <c r="Q62">
        <v>81.496011037916332</v>
      </c>
      <c r="R62">
        <v>99.16023335124197</v>
      </c>
      <c r="S62">
        <v>97.830254129106336</v>
      </c>
      <c r="T62">
        <v>100</v>
      </c>
      <c r="U62">
        <v>92.153337383318444</v>
      </c>
      <c r="V62">
        <v>107.207229691122</v>
      </c>
      <c r="W62">
        <v>116.38354809308493</v>
      </c>
      <c r="X62">
        <v>90.302118769338705</v>
      </c>
      <c r="Y62">
        <v>97.959533553433602</v>
      </c>
      <c r="Z62">
        <v>106.09050114294239</v>
      </c>
    </row>
    <row r="64" spans="1:26" x14ac:dyDescent="0.25">
      <c r="C64" s="2" t="s">
        <v>850</v>
      </c>
      <c r="F64">
        <v>2019</v>
      </c>
      <c r="G64">
        <v>2020</v>
      </c>
      <c r="H64">
        <v>2021</v>
      </c>
      <c r="I64">
        <v>2022</v>
      </c>
      <c r="J64">
        <v>2023</v>
      </c>
      <c r="K64">
        <v>2024</v>
      </c>
      <c r="L64">
        <v>2025</v>
      </c>
      <c r="M64">
        <v>2019</v>
      </c>
      <c r="N64">
        <v>2020</v>
      </c>
      <c r="O64">
        <v>2021</v>
      </c>
      <c r="P64">
        <v>2022</v>
      </c>
      <c r="Q64">
        <v>2023</v>
      </c>
      <c r="R64">
        <v>2024</v>
      </c>
      <c r="S64">
        <v>2025</v>
      </c>
      <c r="T64">
        <v>2019</v>
      </c>
      <c r="U64">
        <v>2020</v>
      </c>
      <c r="V64">
        <v>2021</v>
      </c>
      <c r="W64">
        <v>2022</v>
      </c>
      <c r="X64">
        <v>2023</v>
      </c>
      <c r="Y64">
        <v>2024</v>
      </c>
      <c r="Z64">
        <v>2025</v>
      </c>
    </row>
    <row r="65" spans="3:26" x14ac:dyDescent="0.25">
      <c r="C65">
        <v>61</v>
      </c>
      <c r="D65" s="2" t="s">
        <v>851</v>
      </c>
      <c r="E65" s="2" t="s">
        <v>245</v>
      </c>
      <c r="F65">
        <f t="shared" ref="F65:Z65" si="0">AVERAGE(F2:F62)</f>
        <v>100</v>
      </c>
      <c r="G65">
        <f t="shared" si="0"/>
        <v>109.23597851629998</v>
      </c>
      <c r="H65">
        <f t="shared" si="0"/>
        <v>116.18637934260295</v>
      </c>
      <c r="I65">
        <f t="shared" si="0"/>
        <v>118.99886368392767</v>
      </c>
      <c r="J65">
        <f t="shared" si="0"/>
        <v>122.3482155082523</v>
      </c>
      <c r="K65">
        <f t="shared" si="0"/>
        <v>116.93004958858597</v>
      </c>
      <c r="L65">
        <f t="shared" si="0"/>
        <v>131.59358222763052</v>
      </c>
      <c r="M65">
        <f t="shared" si="0"/>
        <v>100</v>
      </c>
      <c r="N65">
        <f t="shared" si="0"/>
        <v>100.591602003635</v>
      </c>
      <c r="O65">
        <f t="shared" si="0"/>
        <v>103.3552031781399</v>
      </c>
      <c r="P65">
        <f t="shared" si="0"/>
        <v>101.95411362867323</v>
      </c>
      <c r="Q65">
        <f t="shared" si="0"/>
        <v>103.89328370581977</v>
      </c>
      <c r="R65">
        <f t="shared" si="0"/>
        <v>106.70990311709269</v>
      </c>
      <c r="S65">
        <f t="shared" si="0"/>
        <v>113.6778730780558</v>
      </c>
      <c r="T65">
        <f t="shared" si="0"/>
        <v>100</v>
      </c>
      <c r="U65">
        <f t="shared" si="0"/>
        <v>103.70289371107451</v>
      </c>
      <c r="V65">
        <f t="shared" si="0"/>
        <v>105.85645628038787</v>
      </c>
      <c r="W65">
        <f t="shared" si="0"/>
        <v>110.47139281917954</v>
      </c>
      <c r="X65">
        <f t="shared" si="0"/>
        <v>105.01651963518995</v>
      </c>
      <c r="Y65">
        <f t="shared" si="0"/>
        <v>107.98709616083883</v>
      </c>
      <c r="Z65">
        <f t="shared" si="0"/>
        <v>110.73460231627691</v>
      </c>
    </row>
    <row r="66" spans="3:26" x14ac:dyDescent="0.25">
      <c r="C66" s="2"/>
      <c r="E66" s="2" t="s">
        <v>246</v>
      </c>
      <c r="F66">
        <f t="shared" ref="F66:Z66" si="1">MEDIAN(F2:F62)</f>
        <v>100</v>
      </c>
      <c r="G66">
        <f t="shared" si="1"/>
        <v>103.03178985849677</v>
      </c>
      <c r="H66">
        <f t="shared" si="1"/>
        <v>108.55206095076903</v>
      </c>
      <c r="I66">
        <f t="shared" si="1"/>
        <v>107.28355665128218</v>
      </c>
      <c r="J66">
        <f t="shared" si="1"/>
        <v>105.76867555729446</v>
      </c>
      <c r="K66">
        <f t="shared" si="1"/>
        <v>105.30448467824671</v>
      </c>
      <c r="L66">
        <f t="shared" si="1"/>
        <v>110.76324447021398</v>
      </c>
      <c r="M66">
        <f t="shared" si="1"/>
        <v>100</v>
      </c>
      <c r="N66">
        <f t="shared" si="1"/>
        <v>98.301715825609307</v>
      </c>
      <c r="O66">
        <f t="shared" si="1"/>
        <v>101.38420018310617</v>
      </c>
      <c r="P66">
        <f t="shared" si="1"/>
        <v>97.715192777860196</v>
      </c>
      <c r="Q66">
        <f t="shared" si="1"/>
        <v>96.720514328096812</v>
      </c>
      <c r="R66">
        <f t="shared" si="1"/>
        <v>97.477747023839541</v>
      </c>
      <c r="S66">
        <f t="shared" si="1"/>
        <v>100.96333529505976</v>
      </c>
      <c r="T66">
        <f t="shared" si="1"/>
        <v>100</v>
      </c>
      <c r="U66">
        <f t="shared" si="1"/>
        <v>100.94536355253769</v>
      </c>
      <c r="V66">
        <f t="shared" si="1"/>
        <v>104.88644889775151</v>
      </c>
      <c r="W66">
        <f t="shared" si="1"/>
        <v>106.42615560622343</v>
      </c>
      <c r="X66">
        <f t="shared" si="1"/>
        <v>100.69954807264709</v>
      </c>
      <c r="Y66">
        <f t="shared" si="1"/>
        <v>102.31249521976092</v>
      </c>
      <c r="Z66">
        <f t="shared" si="1"/>
        <v>104.83549240755316</v>
      </c>
    </row>
    <row r="67" spans="3:26" x14ac:dyDescent="0.25">
      <c r="C67" s="2"/>
    </row>
    <row r="68" spans="3:26" x14ac:dyDescent="0.25">
      <c r="C68">
        <v>27</v>
      </c>
      <c r="D68" s="2" t="s">
        <v>849</v>
      </c>
      <c r="E68" s="2" t="s">
        <v>245</v>
      </c>
      <c r="F68">
        <f t="shared" ref="F68:Z68" si="2">AVERAGE(F2:F28)</f>
        <v>100</v>
      </c>
      <c r="G68">
        <f t="shared" si="2"/>
        <v>110.49030593349431</v>
      </c>
      <c r="H68">
        <f t="shared" si="2"/>
        <v>106.82402399284689</v>
      </c>
      <c r="I68">
        <f t="shared" si="2"/>
        <v>104.41897993148642</v>
      </c>
      <c r="J68">
        <f t="shared" si="2"/>
        <v>99.141539009684763</v>
      </c>
      <c r="K68">
        <f t="shared" si="2"/>
        <v>98.816644324459517</v>
      </c>
      <c r="L68">
        <f t="shared" si="2"/>
        <v>110.00847458786976</v>
      </c>
      <c r="M68">
        <f t="shared" si="2"/>
        <v>100</v>
      </c>
      <c r="N68">
        <f t="shared" si="2"/>
        <v>98.96490430669661</v>
      </c>
      <c r="O68">
        <f t="shared" si="2"/>
        <v>98.680956805942969</v>
      </c>
      <c r="P68">
        <f t="shared" si="2"/>
        <v>100.31049199305005</v>
      </c>
      <c r="Q68">
        <f t="shared" si="2"/>
        <v>98.753180060298078</v>
      </c>
      <c r="R68">
        <f t="shared" si="2"/>
        <v>95.604273053639574</v>
      </c>
      <c r="S68">
        <f t="shared" si="2"/>
        <v>99.861974908030334</v>
      </c>
      <c r="T68">
        <f t="shared" si="2"/>
        <v>100</v>
      </c>
      <c r="U68">
        <f t="shared" si="2"/>
        <v>100.51879272579201</v>
      </c>
      <c r="V68">
        <f t="shared" si="2"/>
        <v>100.94286088973975</v>
      </c>
      <c r="W68">
        <f t="shared" si="2"/>
        <v>104.94299243727922</v>
      </c>
      <c r="X68">
        <f t="shared" si="2"/>
        <v>96.468829036708826</v>
      </c>
      <c r="Y68">
        <f t="shared" si="2"/>
        <v>98.146526911281612</v>
      </c>
      <c r="Z68">
        <f t="shared" si="2"/>
        <v>99.570695853012367</v>
      </c>
    </row>
    <row r="69" spans="3:26" x14ac:dyDescent="0.25">
      <c r="E69" s="2" t="s">
        <v>246</v>
      </c>
      <c r="F69">
        <f t="shared" ref="F69:Z69" si="3">MEDIAN(F2:F28)</f>
        <v>100</v>
      </c>
      <c r="G69">
        <f t="shared" si="3"/>
        <v>100.71993654657653</v>
      </c>
      <c r="H69">
        <f t="shared" si="3"/>
        <v>108.16255639349113</v>
      </c>
      <c r="I69">
        <f t="shared" si="3"/>
        <v>102.83613410552954</v>
      </c>
      <c r="J69">
        <f t="shared" si="3"/>
        <v>95.093210109084112</v>
      </c>
      <c r="K69">
        <f t="shared" si="3"/>
        <v>94.510038819113305</v>
      </c>
      <c r="L69">
        <f t="shared" si="3"/>
        <v>98.875785165841364</v>
      </c>
      <c r="M69">
        <f t="shared" si="3"/>
        <v>100</v>
      </c>
      <c r="N69">
        <f t="shared" si="3"/>
        <v>96.939535373971395</v>
      </c>
      <c r="O69">
        <f t="shared" si="3"/>
        <v>97.24718750888357</v>
      </c>
      <c r="P69">
        <f t="shared" si="3"/>
        <v>93.876727413558541</v>
      </c>
      <c r="Q69">
        <f t="shared" si="3"/>
        <v>95.957285140129258</v>
      </c>
      <c r="R69">
        <f t="shared" si="3"/>
        <v>93.376901120773155</v>
      </c>
      <c r="S69">
        <f t="shared" si="3"/>
        <v>92.16885186298282</v>
      </c>
      <c r="T69">
        <f t="shared" si="3"/>
        <v>100</v>
      </c>
      <c r="U69">
        <f t="shared" si="3"/>
        <v>97.387703633269012</v>
      </c>
      <c r="V69">
        <f t="shared" si="3"/>
        <v>97.014745560410603</v>
      </c>
      <c r="W69">
        <f t="shared" si="3"/>
        <v>106.42615560622343</v>
      </c>
      <c r="X69">
        <f t="shared" si="3"/>
        <v>94.385827136730526</v>
      </c>
      <c r="Y69">
        <f t="shared" si="3"/>
        <v>98.195789661164071</v>
      </c>
      <c r="Z69">
        <f t="shared" si="3"/>
        <v>97.750591454030555</v>
      </c>
    </row>
    <row r="71" spans="3:26" x14ac:dyDescent="0.25">
      <c r="C71">
        <v>27</v>
      </c>
      <c r="D71" s="2" t="s">
        <v>271</v>
      </c>
      <c r="E71" s="2" t="s">
        <v>245</v>
      </c>
      <c r="F71">
        <f t="shared" ref="F71:Z71" si="4">AVERAGE(F36:F62)</f>
        <v>100</v>
      </c>
      <c r="G71">
        <f t="shared" si="4"/>
        <v>109.06671877862294</v>
      </c>
      <c r="H71">
        <f t="shared" si="4"/>
        <v>125.41859819081621</v>
      </c>
      <c r="I71">
        <f t="shared" si="4"/>
        <v>132.812742560403</v>
      </c>
      <c r="J71">
        <f t="shared" si="4"/>
        <v>145.27544936597545</v>
      </c>
      <c r="K71">
        <f t="shared" si="4"/>
        <v>133.23208467724976</v>
      </c>
      <c r="L71">
        <f t="shared" si="4"/>
        <v>152.32985696510804</v>
      </c>
      <c r="M71">
        <f t="shared" si="4"/>
        <v>100</v>
      </c>
      <c r="N71">
        <f t="shared" si="4"/>
        <v>101.54656562326024</v>
      </c>
      <c r="O71">
        <f t="shared" si="4"/>
        <v>108.3645795581045</v>
      </c>
      <c r="P71">
        <f t="shared" si="4"/>
        <v>102.42141811320315</v>
      </c>
      <c r="Q71">
        <f t="shared" si="4"/>
        <v>108.09884014443654</v>
      </c>
      <c r="R71">
        <f t="shared" si="4"/>
        <v>117.13663679245249</v>
      </c>
      <c r="S71">
        <f t="shared" si="4"/>
        <v>126.62490039600013</v>
      </c>
      <c r="T71">
        <f t="shared" si="4"/>
        <v>100</v>
      </c>
      <c r="U71">
        <f t="shared" si="4"/>
        <v>106.32075419059574</v>
      </c>
      <c r="V71">
        <f t="shared" si="4"/>
        <v>109.46582763724096</v>
      </c>
      <c r="W71">
        <f t="shared" si="4"/>
        <v>115.47703582806773</v>
      </c>
      <c r="X71">
        <f t="shared" si="4"/>
        <v>111.58392181220482</v>
      </c>
      <c r="Y71">
        <f t="shared" si="4"/>
        <v>116.6041116999736</v>
      </c>
      <c r="Z71">
        <f t="shared" si="4"/>
        <v>119.23555081440283</v>
      </c>
    </row>
    <row r="72" spans="3:26" x14ac:dyDescent="0.25">
      <c r="E72" s="2" t="s">
        <v>246</v>
      </c>
      <c r="F72">
        <f t="shared" ref="F72:Z72" si="5">MEDIAN(F36:F62)</f>
        <v>100</v>
      </c>
      <c r="G72">
        <f t="shared" si="5"/>
        <v>105.46451957696054</v>
      </c>
      <c r="H72">
        <f t="shared" si="5"/>
        <v>109.49636313934766</v>
      </c>
      <c r="I72">
        <f t="shared" si="5"/>
        <v>114.95748094895737</v>
      </c>
      <c r="J72">
        <f t="shared" si="5"/>
        <v>106.81589534483489</v>
      </c>
      <c r="K72">
        <f t="shared" si="5"/>
        <v>111.66432049381777</v>
      </c>
      <c r="L72">
        <f t="shared" si="5"/>
        <v>119.54779335044954</v>
      </c>
      <c r="M72">
        <f t="shared" si="5"/>
        <v>100</v>
      </c>
      <c r="N72">
        <f t="shared" si="5"/>
        <v>98.579993083137595</v>
      </c>
      <c r="O72">
        <f t="shared" si="5"/>
        <v>105.1653936560251</v>
      </c>
      <c r="P72">
        <f t="shared" si="5"/>
        <v>100.41777044458118</v>
      </c>
      <c r="Q72">
        <f t="shared" si="5"/>
        <v>102.09282040990487</v>
      </c>
      <c r="R72">
        <f t="shared" si="5"/>
        <v>106.81796323063615</v>
      </c>
      <c r="S72">
        <f t="shared" si="5"/>
        <v>113.95941820627719</v>
      </c>
      <c r="T72">
        <f t="shared" si="5"/>
        <v>100</v>
      </c>
      <c r="U72">
        <f t="shared" si="5"/>
        <v>105.01368880595641</v>
      </c>
      <c r="V72">
        <f t="shared" si="5"/>
        <v>105.19883366606338</v>
      </c>
      <c r="W72">
        <f t="shared" si="5"/>
        <v>114.64067923621653</v>
      </c>
      <c r="X72">
        <f t="shared" si="5"/>
        <v>104.34038576598654</v>
      </c>
      <c r="Y72">
        <f t="shared" si="5"/>
        <v>112.12024302106792</v>
      </c>
      <c r="Z72">
        <f t="shared" si="5"/>
        <v>111.31000765306504</v>
      </c>
    </row>
    <row r="74" spans="3:26" x14ac:dyDescent="0.25">
      <c r="C74">
        <v>7</v>
      </c>
      <c r="D74" s="2" t="s">
        <v>247</v>
      </c>
      <c r="E74" s="2" t="s">
        <v>245</v>
      </c>
      <c r="F74">
        <f t="shared" ref="F74:Z74" si="6">AVERAGE(F29:F35)</f>
        <v>100</v>
      </c>
      <c r="G74">
        <f t="shared" si="6"/>
        <v>105.05071746673347</v>
      </c>
      <c r="H74">
        <f t="shared" si="6"/>
        <v>116.68833441998238</v>
      </c>
      <c r="I74">
        <f t="shared" si="6"/>
        <v>121.95345391979609</v>
      </c>
      <c r="J74">
        <f t="shared" si="6"/>
        <v>123.42606569436668</v>
      </c>
      <c r="K74">
        <f t="shared" si="6"/>
        <v>123.9167631225133</v>
      </c>
      <c r="L74">
        <f t="shared" si="6"/>
        <v>134.86765199358055</v>
      </c>
      <c r="M74">
        <f t="shared" si="6"/>
        <v>100</v>
      </c>
      <c r="N74">
        <f t="shared" si="6"/>
        <v>103.18257630184328</v>
      </c>
      <c r="O74">
        <f t="shared" si="6"/>
        <v>102.06255886246456</v>
      </c>
      <c r="P74">
        <f t="shared" si="6"/>
        <v>106.49133692574708</v>
      </c>
      <c r="Q74">
        <f t="shared" si="6"/>
        <v>107.49796578959619</v>
      </c>
      <c r="R74">
        <f t="shared" si="6"/>
        <v>109.32850347116678</v>
      </c>
      <c r="S74">
        <f t="shared" si="6"/>
        <v>117.02923207894001</v>
      </c>
      <c r="T74">
        <f t="shared" si="6"/>
        <v>100</v>
      </c>
      <c r="U74">
        <f t="shared" si="6"/>
        <v>105.88696423329687</v>
      </c>
      <c r="V74">
        <f t="shared" si="6"/>
        <v>110.88703469645428</v>
      </c>
      <c r="W74">
        <f t="shared" si="6"/>
        <v>112.48774268651195</v>
      </c>
      <c r="X74">
        <f t="shared" si="6"/>
        <v>112.65477497513128</v>
      </c>
      <c r="Y74">
        <f t="shared" si="6"/>
        <v>112.70651761532528</v>
      </c>
      <c r="Z74">
        <f t="shared" si="6"/>
        <v>121.00601161038288</v>
      </c>
    </row>
    <row r="75" spans="3:26" x14ac:dyDescent="0.25">
      <c r="E75" s="2" t="s">
        <v>246</v>
      </c>
      <c r="F75">
        <f t="shared" ref="F75:Z75" si="7">MEDIAN(F29:F35)</f>
        <v>100</v>
      </c>
      <c r="G75">
        <f t="shared" si="7"/>
        <v>102.29736391503532</v>
      </c>
      <c r="H75">
        <f t="shared" si="7"/>
        <v>110.46951806163351</v>
      </c>
      <c r="I75">
        <f t="shared" si="7"/>
        <v>121.62420550665831</v>
      </c>
      <c r="J75">
        <f t="shared" si="7"/>
        <v>126.45932299319161</v>
      </c>
      <c r="K75">
        <f t="shared" si="7"/>
        <v>121.11356642429884</v>
      </c>
      <c r="L75">
        <f t="shared" si="7"/>
        <v>135.94254248278415</v>
      </c>
      <c r="M75">
        <f t="shared" si="7"/>
        <v>100</v>
      </c>
      <c r="N75">
        <f t="shared" si="7"/>
        <v>96.91737435071569</v>
      </c>
      <c r="O75">
        <f t="shared" si="7"/>
        <v>96.232925763977391</v>
      </c>
      <c r="P75">
        <f t="shared" si="7"/>
        <v>97.715192777860196</v>
      </c>
      <c r="Q75">
        <f t="shared" si="7"/>
        <v>94.633691165923736</v>
      </c>
      <c r="R75">
        <f t="shared" si="7"/>
        <v>95.124330885619116</v>
      </c>
      <c r="S75">
        <f t="shared" si="7"/>
        <v>95.551953006052472</v>
      </c>
      <c r="T75">
        <f t="shared" si="7"/>
        <v>100</v>
      </c>
      <c r="U75">
        <f t="shared" si="7"/>
        <v>102.9561361233784</v>
      </c>
      <c r="V75">
        <f t="shared" si="7"/>
        <v>109.39511723323075</v>
      </c>
      <c r="W75">
        <f t="shared" si="7"/>
        <v>104.25444865068394</v>
      </c>
      <c r="X75">
        <f t="shared" si="7"/>
        <v>111.76176987101647</v>
      </c>
      <c r="Y75">
        <f t="shared" si="7"/>
        <v>121.13381291914517</v>
      </c>
      <c r="Z75">
        <f t="shared" si="7"/>
        <v>128.18818830423237</v>
      </c>
    </row>
    <row r="77" spans="3:26" x14ac:dyDescent="0.25">
      <c r="C77">
        <v>14</v>
      </c>
      <c r="D77" s="2" t="s">
        <v>852</v>
      </c>
      <c r="E77" s="2" t="s">
        <v>245</v>
      </c>
      <c r="F77">
        <f t="shared" ref="F77:Z77" si="8">AVERAGE(F2:F10, F24:F27)</f>
        <v>100</v>
      </c>
      <c r="G77">
        <f t="shared" si="8"/>
        <v>110.36953683009776</v>
      </c>
      <c r="H77">
        <f t="shared" si="8"/>
        <v>108.50863205223365</v>
      </c>
      <c r="I77">
        <f t="shared" si="8"/>
        <v>101.53742476578499</v>
      </c>
      <c r="J77">
        <f t="shared" si="8"/>
        <v>97.486430745016179</v>
      </c>
      <c r="K77">
        <f t="shared" si="8"/>
        <v>91.555526114759061</v>
      </c>
      <c r="L77">
        <f t="shared" si="8"/>
        <v>98.372806833255652</v>
      </c>
      <c r="M77">
        <f t="shared" si="8"/>
        <v>100</v>
      </c>
      <c r="N77">
        <f t="shared" si="8"/>
        <v>98.908887077267153</v>
      </c>
      <c r="O77">
        <f t="shared" si="8"/>
        <v>99.607476226970476</v>
      </c>
      <c r="P77">
        <f t="shared" si="8"/>
        <v>100.24761265396248</v>
      </c>
      <c r="Q77">
        <f t="shared" si="8"/>
        <v>98.534648583077654</v>
      </c>
      <c r="R77">
        <f t="shared" si="8"/>
        <v>89.382952397835552</v>
      </c>
      <c r="S77">
        <f t="shared" si="8"/>
        <v>88.967564573954647</v>
      </c>
      <c r="T77">
        <f t="shared" si="8"/>
        <v>100</v>
      </c>
      <c r="U77">
        <f t="shared" si="8"/>
        <v>100.76986342295731</v>
      </c>
      <c r="V77">
        <f t="shared" si="8"/>
        <v>102.5646202467501</v>
      </c>
      <c r="W77">
        <f t="shared" si="8"/>
        <v>104.68132369254937</v>
      </c>
      <c r="X77">
        <f t="shared" si="8"/>
        <v>94.123121018453446</v>
      </c>
      <c r="Y77">
        <f t="shared" si="8"/>
        <v>93.637685133433919</v>
      </c>
      <c r="Z77">
        <f t="shared" si="8"/>
        <v>96.231942432319457</v>
      </c>
    </row>
    <row r="78" spans="3:26" x14ac:dyDescent="0.25">
      <c r="E78" s="2" t="s">
        <v>246</v>
      </c>
      <c r="F78">
        <f t="shared" ref="F78:Z78" si="9">MEDIAN(F2:F10, F24,F28)</f>
        <v>100</v>
      </c>
      <c r="G78">
        <f t="shared" si="9"/>
        <v>106.07328104857166</v>
      </c>
      <c r="H78">
        <f t="shared" si="9"/>
        <v>110.79175332164867</v>
      </c>
      <c r="I78">
        <f t="shared" si="9"/>
        <v>100.58953705447122</v>
      </c>
      <c r="J78">
        <f t="shared" si="9"/>
        <v>94.805492011509742</v>
      </c>
      <c r="K78">
        <f t="shared" si="9"/>
        <v>82.272205349625651</v>
      </c>
      <c r="L78">
        <f t="shared" si="9"/>
        <v>87.350499848628516</v>
      </c>
      <c r="M78">
        <f t="shared" si="9"/>
        <v>100</v>
      </c>
      <c r="N78">
        <f t="shared" si="9"/>
        <v>100.04254238822358</v>
      </c>
      <c r="O78">
        <f t="shared" si="9"/>
        <v>99.156657196591411</v>
      </c>
      <c r="P78">
        <f t="shared" si="9"/>
        <v>96.357382990278424</v>
      </c>
      <c r="Q78">
        <f t="shared" si="9"/>
        <v>96.920276973602839</v>
      </c>
      <c r="R78">
        <f t="shared" si="9"/>
        <v>81.457948958632485</v>
      </c>
      <c r="S78">
        <f t="shared" si="9"/>
        <v>90.680850424840784</v>
      </c>
      <c r="T78">
        <f t="shared" si="9"/>
        <v>100</v>
      </c>
      <c r="U78">
        <f t="shared" si="9"/>
        <v>99.893772539434792</v>
      </c>
      <c r="V78">
        <f t="shared" si="9"/>
        <v>106.37704418858222</v>
      </c>
      <c r="W78">
        <f t="shared" si="9"/>
        <v>103.25919730042575</v>
      </c>
      <c r="X78">
        <f t="shared" si="9"/>
        <v>93.51433802473025</v>
      </c>
      <c r="Y78">
        <f t="shared" si="9"/>
        <v>92.178401594802324</v>
      </c>
      <c r="Z78">
        <f t="shared" si="9"/>
        <v>97.750591454030555</v>
      </c>
    </row>
    <row r="80" spans="3:26" x14ac:dyDescent="0.25">
      <c r="C80">
        <v>20</v>
      </c>
      <c r="D80" s="2" t="s">
        <v>853</v>
      </c>
      <c r="E80" s="2" t="s">
        <v>245</v>
      </c>
      <c r="F80">
        <f t="shared" ref="F80:Z80" si="10">AVERAGE(F11:F23, F36:F42)</f>
        <v>100</v>
      </c>
      <c r="G80">
        <f t="shared" si="10"/>
        <v>113.57387572528725</v>
      </c>
      <c r="H80">
        <f t="shared" si="10"/>
        <v>115.07576614467928</v>
      </c>
      <c r="I80">
        <f t="shared" si="10"/>
        <v>113.00325075434348</v>
      </c>
      <c r="J80">
        <f t="shared" si="10"/>
        <v>115.25768639563505</v>
      </c>
      <c r="K80">
        <f t="shared" si="10"/>
        <v>116.77255976315178</v>
      </c>
      <c r="L80">
        <f t="shared" si="10"/>
        <v>129.80397210615331</v>
      </c>
      <c r="M80">
        <f t="shared" si="10"/>
        <v>100</v>
      </c>
      <c r="N80">
        <f t="shared" si="10"/>
        <v>100.64971049433598</v>
      </c>
      <c r="O80">
        <f t="shared" si="10"/>
        <v>102.5693620990799</v>
      </c>
      <c r="P80">
        <f t="shared" si="10"/>
        <v>101.98788226267297</v>
      </c>
      <c r="Q80">
        <f t="shared" si="10"/>
        <v>104.58051713231899</v>
      </c>
      <c r="R80">
        <f t="shared" si="10"/>
        <v>109.50741044049411</v>
      </c>
      <c r="S80">
        <f t="shared" si="10"/>
        <v>118.49356154766613</v>
      </c>
      <c r="T80">
        <f t="shared" si="10"/>
        <v>100</v>
      </c>
      <c r="U80">
        <f t="shared" si="10"/>
        <v>104.83287637476887</v>
      </c>
      <c r="V80">
        <f t="shared" si="10"/>
        <v>107.35276749644201</v>
      </c>
      <c r="W80">
        <f t="shared" si="10"/>
        <v>112.0979852971989</v>
      </c>
      <c r="X80">
        <f t="shared" si="10"/>
        <v>105.71110016418194</v>
      </c>
      <c r="Y80">
        <f t="shared" si="10"/>
        <v>110.52889182802645</v>
      </c>
      <c r="Z80">
        <f t="shared" si="10"/>
        <v>112.7333996789632</v>
      </c>
    </row>
    <row r="81" spans="3:26" x14ac:dyDescent="0.25">
      <c r="E81" s="2" t="s">
        <v>246</v>
      </c>
      <c r="F81">
        <f t="shared" ref="F81:Z81" si="11">MEDIAN(F11:F23, F36:F42)</f>
        <v>100</v>
      </c>
      <c r="G81">
        <f t="shared" si="11"/>
        <v>101.87586320253665</v>
      </c>
      <c r="H81">
        <f t="shared" si="11"/>
        <v>105.19551775320345</v>
      </c>
      <c r="I81">
        <f t="shared" si="11"/>
        <v>105.24640297125177</v>
      </c>
      <c r="J81">
        <f t="shared" si="11"/>
        <v>110.12141942209058</v>
      </c>
      <c r="K81">
        <f t="shared" si="11"/>
        <v>105.1644932888514</v>
      </c>
      <c r="L81">
        <f t="shared" si="11"/>
        <v>112.72340835799955</v>
      </c>
      <c r="M81">
        <f t="shared" si="11"/>
        <v>100</v>
      </c>
      <c r="N81">
        <f t="shared" si="11"/>
        <v>101.82103936329986</v>
      </c>
      <c r="O81">
        <f t="shared" si="11"/>
        <v>102.72788237522133</v>
      </c>
      <c r="P81">
        <f t="shared" si="11"/>
        <v>103.13836977443444</v>
      </c>
      <c r="Q81">
        <f t="shared" si="11"/>
        <v>102.03747054228822</v>
      </c>
      <c r="R81">
        <f t="shared" si="11"/>
        <v>109.11561383032338</v>
      </c>
      <c r="S81">
        <f t="shared" si="11"/>
        <v>112.88537329618836</v>
      </c>
      <c r="T81">
        <f t="shared" si="11"/>
        <v>100</v>
      </c>
      <c r="U81">
        <f t="shared" si="11"/>
        <v>101.75829272201534</v>
      </c>
      <c r="V81">
        <f t="shared" si="11"/>
        <v>102.98867037450552</v>
      </c>
      <c r="W81">
        <f t="shared" si="11"/>
        <v>108.38959650232647</v>
      </c>
      <c r="X81">
        <f t="shared" si="11"/>
        <v>102.16263369184014</v>
      </c>
      <c r="Y81">
        <f t="shared" si="11"/>
        <v>102.95372954989844</v>
      </c>
      <c r="Z81">
        <f t="shared" si="11"/>
        <v>101.75359717026507</v>
      </c>
    </row>
    <row r="83" spans="3:26" x14ac:dyDescent="0.25">
      <c r="C83">
        <v>27</v>
      </c>
      <c r="D83" s="2" t="s">
        <v>854</v>
      </c>
      <c r="E83" s="2" t="s">
        <v>245</v>
      </c>
      <c r="F83">
        <f t="shared" ref="F83:Z83" si="12">AVERAGE(F29:F35, F43:F62)</f>
        <v>100</v>
      </c>
      <c r="G83">
        <f t="shared" si="12"/>
        <v>107.20546195607977</v>
      </c>
      <c r="H83">
        <f t="shared" si="12"/>
        <v>122.69269718958786</v>
      </c>
      <c r="I83">
        <f t="shared" si="12"/>
        <v>133.95976834377194</v>
      </c>
      <c r="J83">
        <f t="shared" si="12"/>
        <v>142.39784460872485</v>
      </c>
      <c r="K83">
        <f t="shared" si="12"/>
        <v>131.9032556025478</v>
      </c>
      <c r="L83">
        <f t="shared" si="12"/>
        <v>151.68996695839019</v>
      </c>
      <c r="M83">
        <f t="shared" si="12"/>
        <v>100</v>
      </c>
      <c r="N83">
        <f t="shared" si="12"/>
        <v>101.63770514177422</v>
      </c>
      <c r="O83">
        <f t="shared" si="12"/>
        <v>106.0141995263795</v>
      </c>
      <c r="P83">
        <f t="shared" si="12"/>
        <v>103.26240793661333</v>
      </c>
      <c r="Q83">
        <f t="shared" si="12"/>
        <v>107.08138412039168</v>
      </c>
      <c r="R83">
        <f t="shared" si="12"/>
        <v>114.27120403266771</v>
      </c>
      <c r="S83">
        <f t="shared" si="12"/>
        <v>123.20806799360956</v>
      </c>
      <c r="T83">
        <f t="shared" si="12"/>
        <v>100</v>
      </c>
      <c r="U83">
        <f t="shared" si="12"/>
        <v>104.2839695724044</v>
      </c>
      <c r="V83">
        <f t="shared" si="12"/>
        <v>106.11825547048436</v>
      </c>
      <c r="W83">
        <f t="shared" si="12"/>
        <v>111.88573762436481</v>
      </c>
      <c r="X83">
        <f t="shared" si="12"/>
        <v>109.98549025803335</v>
      </c>
      <c r="Y83">
        <f t="shared" si="12"/>
        <v>113.3116828341729</v>
      </c>
      <c r="Z83">
        <f t="shared" si="12"/>
        <v>116.71766313479422</v>
      </c>
    </row>
    <row r="84" spans="3:26" x14ac:dyDescent="0.25">
      <c r="E84" s="2" t="s">
        <v>246</v>
      </c>
      <c r="F84">
        <f t="shared" ref="F84:Z84" si="13">MEDIAN(F29:F35, F43:F62)</f>
        <v>100</v>
      </c>
      <c r="G84">
        <f t="shared" si="13"/>
        <v>104.86098233027398</v>
      </c>
      <c r="H84">
        <f t="shared" si="13"/>
        <v>109.49636313934766</v>
      </c>
      <c r="I84">
        <f t="shared" si="13"/>
        <v>115.61498884361738</v>
      </c>
      <c r="J84">
        <f t="shared" si="13"/>
        <v>111.83133644632514</v>
      </c>
      <c r="K84">
        <f t="shared" si="13"/>
        <v>111.66432049381777</v>
      </c>
      <c r="L84">
        <f t="shared" si="13"/>
        <v>122.41893858345379</v>
      </c>
      <c r="M84">
        <f t="shared" si="13"/>
        <v>100</v>
      </c>
      <c r="N84">
        <f t="shared" si="13"/>
        <v>97.502444881257688</v>
      </c>
      <c r="O84">
        <f t="shared" si="13"/>
        <v>98.172174097472791</v>
      </c>
      <c r="P84">
        <f t="shared" si="13"/>
        <v>97.715192777860196</v>
      </c>
      <c r="Q84">
        <f t="shared" si="13"/>
        <v>93.286786240203355</v>
      </c>
      <c r="R84">
        <f t="shared" si="13"/>
        <v>99.16023335124197</v>
      </c>
      <c r="S84">
        <f t="shared" si="13"/>
        <v>102.33556776135444</v>
      </c>
      <c r="T84">
        <f t="shared" si="13"/>
        <v>100</v>
      </c>
      <c r="U84">
        <f t="shared" si="13"/>
        <v>102.1613916240574</v>
      </c>
      <c r="V84">
        <f t="shared" si="13"/>
        <v>105.19883366606338</v>
      </c>
      <c r="W84">
        <f t="shared" si="13"/>
        <v>104.25444865068394</v>
      </c>
      <c r="X84">
        <f t="shared" si="13"/>
        <v>106.74082508777482</v>
      </c>
      <c r="Y84">
        <f t="shared" si="13"/>
        <v>107.46484074057366</v>
      </c>
      <c r="Z84">
        <f t="shared" si="13"/>
        <v>109.72504618570856</v>
      </c>
    </row>
    <row r="86" spans="3:26" x14ac:dyDescent="0.25">
      <c r="D86" s="2" t="s">
        <v>856</v>
      </c>
      <c r="F86" s="2" t="s">
        <v>857</v>
      </c>
    </row>
    <row r="87" spans="3:26" x14ac:dyDescent="0.25">
      <c r="F87">
        <v>2019</v>
      </c>
      <c r="G87">
        <v>2020</v>
      </c>
      <c r="H87">
        <v>2021</v>
      </c>
      <c r="I87">
        <v>2022</v>
      </c>
      <c r="J87">
        <v>2023</v>
      </c>
      <c r="K87">
        <v>2024</v>
      </c>
      <c r="L87">
        <v>2025</v>
      </c>
      <c r="M87">
        <f>L87+1</f>
        <v>2026</v>
      </c>
      <c r="N87">
        <f t="shared" ref="N87:Q87" si="14">M87+1</f>
        <v>2027</v>
      </c>
      <c r="O87">
        <f t="shared" si="14"/>
        <v>2028</v>
      </c>
      <c r="P87">
        <f t="shared" si="14"/>
        <v>2029</v>
      </c>
      <c r="Q87">
        <f t="shared" si="14"/>
        <v>2030</v>
      </c>
    </row>
    <row r="88" spans="3:26" x14ac:dyDescent="0.25">
      <c r="E88" t="s">
        <v>858</v>
      </c>
      <c r="F88">
        <f>T66</f>
        <v>100</v>
      </c>
      <c r="G88">
        <f t="shared" ref="G88:L88" si="15">U66</f>
        <v>100.94536355253769</v>
      </c>
      <c r="H88">
        <f t="shared" si="15"/>
        <v>104.88644889775151</v>
      </c>
      <c r="I88">
        <f t="shared" si="15"/>
        <v>106.42615560622343</v>
      </c>
      <c r="J88">
        <f t="shared" si="15"/>
        <v>100.69954807264709</v>
      </c>
      <c r="K88">
        <f t="shared" si="15"/>
        <v>102.31249521976092</v>
      </c>
      <c r="L88">
        <f t="shared" si="15"/>
        <v>104.83549240755316</v>
      </c>
    </row>
    <row r="89" spans="3:26" x14ac:dyDescent="0.25">
      <c r="E89" t="s">
        <v>297</v>
      </c>
      <c r="F89">
        <f>F66</f>
        <v>100</v>
      </c>
      <c r="G89">
        <f t="shared" ref="G89:L89" si="16">G66</f>
        <v>103.03178985849677</v>
      </c>
      <c r="H89">
        <f t="shared" si="16"/>
        <v>108.55206095076903</v>
      </c>
      <c r="I89">
        <f t="shared" si="16"/>
        <v>107.28355665128218</v>
      </c>
      <c r="J89">
        <f t="shared" si="16"/>
        <v>105.76867555729446</v>
      </c>
      <c r="K89">
        <f t="shared" si="16"/>
        <v>105.30448467824671</v>
      </c>
      <c r="L89">
        <f t="shared" si="16"/>
        <v>110.76324447021398</v>
      </c>
    </row>
    <row r="90" spans="3:26" x14ac:dyDescent="0.25">
      <c r="E90" t="s">
        <v>294</v>
      </c>
      <c r="F90">
        <f>M66</f>
        <v>100</v>
      </c>
      <c r="G90">
        <f t="shared" ref="G90:L90" si="17">N66</f>
        <v>98.301715825609307</v>
      </c>
      <c r="H90">
        <f t="shared" si="17"/>
        <v>101.38420018310617</v>
      </c>
      <c r="I90">
        <f t="shared" si="17"/>
        <v>97.715192777860196</v>
      </c>
      <c r="J90">
        <f t="shared" si="17"/>
        <v>96.720514328096812</v>
      </c>
      <c r="K90">
        <f t="shared" si="17"/>
        <v>97.477747023839541</v>
      </c>
      <c r="L90">
        <f t="shared" si="17"/>
        <v>100.96333529505976</v>
      </c>
    </row>
    <row r="92" spans="3:26" x14ac:dyDescent="0.25">
      <c r="F92" s="2" t="s">
        <v>859</v>
      </c>
    </row>
    <row r="93" spans="3:26" x14ac:dyDescent="0.25">
      <c r="E93" t="s">
        <v>860</v>
      </c>
      <c r="F93">
        <f>T69</f>
        <v>100</v>
      </c>
      <c r="G93">
        <f t="shared" ref="G93:L93" si="18">U69</f>
        <v>97.387703633269012</v>
      </c>
      <c r="H93">
        <f t="shared" si="18"/>
        <v>97.014745560410603</v>
      </c>
      <c r="I93">
        <f t="shared" si="18"/>
        <v>106.42615560622343</v>
      </c>
      <c r="J93">
        <f t="shared" si="18"/>
        <v>94.385827136730526</v>
      </c>
      <c r="K93">
        <f t="shared" si="18"/>
        <v>98.195789661164071</v>
      </c>
      <c r="L93">
        <f t="shared" si="18"/>
        <v>97.750591454030555</v>
      </c>
    </row>
    <row r="94" spans="3:26" x14ac:dyDescent="0.25">
      <c r="E94" t="s">
        <v>861</v>
      </c>
      <c r="F94">
        <f>T72</f>
        <v>100</v>
      </c>
      <c r="G94">
        <f t="shared" ref="G94:L94" si="19">U72</f>
        <v>105.01368880595641</v>
      </c>
      <c r="H94">
        <f t="shared" si="19"/>
        <v>105.19883366606338</v>
      </c>
      <c r="I94">
        <f t="shared" si="19"/>
        <v>114.64067923621653</v>
      </c>
      <c r="J94">
        <f t="shared" si="19"/>
        <v>104.34038576598654</v>
      </c>
      <c r="K94">
        <f t="shared" si="19"/>
        <v>112.12024302106792</v>
      </c>
      <c r="L94">
        <f t="shared" si="19"/>
        <v>111.31000765306504</v>
      </c>
    </row>
    <row r="95" spans="3:26" x14ac:dyDescent="0.25">
      <c r="E95" t="s">
        <v>862</v>
      </c>
      <c r="F95">
        <f>T75</f>
        <v>100</v>
      </c>
      <c r="G95">
        <f t="shared" ref="G95:L95" si="20">U75</f>
        <v>102.9561361233784</v>
      </c>
      <c r="H95">
        <f t="shared" si="20"/>
        <v>109.39511723323075</v>
      </c>
      <c r="I95">
        <f t="shared" si="20"/>
        <v>104.25444865068394</v>
      </c>
      <c r="J95">
        <f t="shared" si="20"/>
        <v>111.76176987101647</v>
      </c>
      <c r="K95">
        <f t="shared" si="20"/>
        <v>121.13381291914517</v>
      </c>
      <c r="L95">
        <f t="shared" si="20"/>
        <v>128.18818830423237</v>
      </c>
    </row>
    <row r="97" spans="5:12" x14ac:dyDescent="0.25">
      <c r="F97" s="2" t="s">
        <v>863</v>
      </c>
    </row>
    <row r="98" spans="5:12" x14ac:dyDescent="0.25">
      <c r="E98" t="s">
        <v>860</v>
      </c>
      <c r="F98">
        <f>M69</f>
        <v>100</v>
      </c>
      <c r="G98">
        <f t="shared" ref="G98:L98" si="21">N69</f>
        <v>96.939535373971395</v>
      </c>
      <c r="H98">
        <f t="shared" si="21"/>
        <v>97.24718750888357</v>
      </c>
      <c r="I98">
        <f t="shared" si="21"/>
        <v>93.876727413558541</v>
      </c>
      <c r="J98">
        <f t="shared" si="21"/>
        <v>95.957285140129258</v>
      </c>
      <c r="K98">
        <f t="shared" si="21"/>
        <v>93.376901120773155</v>
      </c>
      <c r="L98">
        <f t="shared" si="21"/>
        <v>92.16885186298282</v>
      </c>
    </row>
    <row r="99" spans="5:12" x14ac:dyDescent="0.25">
      <c r="E99" t="s">
        <v>861</v>
      </c>
      <c r="F99">
        <f>M72</f>
        <v>100</v>
      </c>
      <c r="G99">
        <f t="shared" ref="G99:L99" si="22">N72</f>
        <v>98.579993083137595</v>
      </c>
      <c r="H99">
        <f t="shared" si="22"/>
        <v>105.1653936560251</v>
      </c>
      <c r="I99">
        <f t="shared" si="22"/>
        <v>100.41777044458118</v>
      </c>
      <c r="J99">
        <f t="shared" si="22"/>
        <v>102.09282040990487</v>
      </c>
      <c r="K99">
        <f t="shared" si="22"/>
        <v>106.81796323063615</v>
      </c>
      <c r="L99">
        <f t="shared" si="22"/>
        <v>113.95941820627719</v>
      </c>
    </row>
    <row r="100" spans="5:12" x14ac:dyDescent="0.25">
      <c r="E100" t="s">
        <v>862</v>
      </c>
      <c r="F100">
        <f>M75</f>
        <v>100</v>
      </c>
      <c r="G100">
        <f t="shared" ref="G100:L100" si="23">N75</f>
        <v>96.91737435071569</v>
      </c>
      <c r="H100">
        <f t="shared" si="23"/>
        <v>96.232925763977391</v>
      </c>
      <c r="I100">
        <f t="shared" si="23"/>
        <v>97.715192777860196</v>
      </c>
      <c r="J100">
        <f t="shared" si="23"/>
        <v>94.633691165923736</v>
      </c>
      <c r="K100">
        <f t="shared" si="23"/>
        <v>95.124330885619116</v>
      </c>
      <c r="L100">
        <f t="shared" si="23"/>
        <v>95.551953006052472</v>
      </c>
    </row>
    <row r="102" spans="5:12" x14ac:dyDescent="0.25">
      <c r="F102" s="2" t="s">
        <v>864</v>
      </c>
    </row>
    <row r="103" spans="5:12" x14ac:dyDescent="0.25">
      <c r="E103" t="s">
        <v>860</v>
      </c>
      <c r="F103">
        <f>F69</f>
        <v>100</v>
      </c>
      <c r="G103">
        <f t="shared" ref="G103:L103" si="24">G69</f>
        <v>100.71993654657653</v>
      </c>
      <c r="H103">
        <f t="shared" si="24"/>
        <v>108.16255639349113</v>
      </c>
      <c r="I103">
        <f t="shared" si="24"/>
        <v>102.83613410552954</v>
      </c>
      <c r="J103">
        <f t="shared" si="24"/>
        <v>95.093210109084112</v>
      </c>
      <c r="K103">
        <f t="shared" si="24"/>
        <v>94.510038819113305</v>
      </c>
      <c r="L103">
        <f t="shared" si="24"/>
        <v>98.875785165841364</v>
      </c>
    </row>
    <row r="104" spans="5:12" x14ac:dyDescent="0.25">
      <c r="E104" t="s">
        <v>861</v>
      </c>
      <c r="F104">
        <f>F72</f>
        <v>100</v>
      </c>
      <c r="G104">
        <f t="shared" ref="G104:L104" si="25">G72</f>
        <v>105.46451957696054</v>
      </c>
      <c r="H104">
        <f t="shared" si="25"/>
        <v>109.49636313934766</v>
      </c>
      <c r="I104">
        <f t="shared" si="25"/>
        <v>114.95748094895737</v>
      </c>
      <c r="J104">
        <f t="shared" si="25"/>
        <v>106.81589534483489</v>
      </c>
      <c r="K104">
        <f t="shared" si="25"/>
        <v>111.66432049381777</v>
      </c>
      <c r="L104">
        <f t="shared" si="25"/>
        <v>119.54779335044954</v>
      </c>
    </row>
    <row r="105" spans="5:12" x14ac:dyDescent="0.25">
      <c r="E105" t="s">
        <v>862</v>
      </c>
      <c r="F105">
        <f>F75</f>
        <v>100</v>
      </c>
      <c r="G105">
        <f t="shared" ref="G105:L105" si="26">G75</f>
        <v>102.29736391503532</v>
      </c>
      <c r="H105">
        <f t="shared" si="26"/>
        <v>110.46951806163351</v>
      </c>
      <c r="I105">
        <f t="shared" si="26"/>
        <v>121.62420550665831</v>
      </c>
      <c r="J105">
        <f t="shared" si="26"/>
        <v>126.45932299319161</v>
      </c>
      <c r="K105">
        <f t="shared" si="26"/>
        <v>121.11356642429884</v>
      </c>
      <c r="L105">
        <f t="shared" si="26"/>
        <v>135.94254248278415</v>
      </c>
    </row>
    <row r="107" spans="5:12" x14ac:dyDescent="0.25">
      <c r="F107" s="2" t="s">
        <v>859</v>
      </c>
    </row>
    <row r="108" spans="5:12" x14ac:dyDescent="0.25">
      <c r="E108" t="s">
        <v>852</v>
      </c>
      <c r="F108">
        <f>T78</f>
        <v>100</v>
      </c>
      <c r="G108">
        <f t="shared" ref="G108:L108" si="27">U78</f>
        <v>99.893772539434792</v>
      </c>
      <c r="H108">
        <f t="shared" si="27"/>
        <v>106.37704418858222</v>
      </c>
      <c r="I108">
        <f t="shared" si="27"/>
        <v>103.25919730042575</v>
      </c>
      <c r="J108">
        <f t="shared" si="27"/>
        <v>93.51433802473025</v>
      </c>
      <c r="K108">
        <f t="shared" si="27"/>
        <v>92.178401594802324</v>
      </c>
      <c r="L108">
        <f t="shared" si="27"/>
        <v>97.750591454030555</v>
      </c>
    </row>
    <row r="109" spans="5:12" x14ac:dyDescent="0.25">
      <c r="E109" t="s">
        <v>853</v>
      </c>
      <c r="F109">
        <f>T81</f>
        <v>100</v>
      </c>
      <c r="G109">
        <f t="shared" ref="G109:L109" si="28">U81</f>
        <v>101.75829272201534</v>
      </c>
      <c r="H109">
        <f t="shared" si="28"/>
        <v>102.98867037450552</v>
      </c>
      <c r="I109">
        <f t="shared" si="28"/>
        <v>108.38959650232647</v>
      </c>
      <c r="J109">
        <f t="shared" si="28"/>
        <v>102.16263369184014</v>
      </c>
      <c r="K109">
        <f t="shared" si="28"/>
        <v>102.95372954989844</v>
      </c>
      <c r="L109">
        <f t="shared" si="28"/>
        <v>101.75359717026507</v>
      </c>
    </row>
    <row r="110" spans="5:12" x14ac:dyDescent="0.25">
      <c r="E110" t="s">
        <v>854</v>
      </c>
      <c r="F110">
        <f>T84</f>
        <v>100</v>
      </c>
      <c r="G110">
        <f t="shared" ref="G110:L110" si="29">U84</f>
        <v>102.1613916240574</v>
      </c>
      <c r="H110">
        <f t="shared" si="29"/>
        <v>105.19883366606338</v>
      </c>
      <c r="I110">
        <f t="shared" si="29"/>
        <v>104.25444865068394</v>
      </c>
      <c r="J110">
        <f t="shared" si="29"/>
        <v>106.74082508777482</v>
      </c>
      <c r="K110">
        <f t="shared" si="29"/>
        <v>107.46484074057366</v>
      </c>
      <c r="L110">
        <f t="shared" si="29"/>
        <v>109.72504618570856</v>
      </c>
    </row>
    <row r="112" spans="5:12" x14ac:dyDescent="0.25">
      <c r="F112" s="2" t="s">
        <v>863</v>
      </c>
    </row>
    <row r="113" spans="5:17" x14ac:dyDescent="0.25">
      <c r="E113" t="s">
        <v>852</v>
      </c>
      <c r="F113">
        <f>M78</f>
        <v>100</v>
      </c>
      <c r="G113">
        <f t="shared" ref="G113:L113" si="30">N78</f>
        <v>100.04254238822358</v>
      </c>
      <c r="H113">
        <f t="shared" si="30"/>
        <v>99.156657196591411</v>
      </c>
      <c r="I113">
        <f t="shared" si="30"/>
        <v>96.357382990278424</v>
      </c>
      <c r="J113">
        <f t="shared" si="30"/>
        <v>96.920276973602839</v>
      </c>
      <c r="K113">
        <f t="shared" si="30"/>
        <v>81.457948958632485</v>
      </c>
      <c r="L113">
        <f t="shared" si="30"/>
        <v>90.680850424840784</v>
      </c>
    </row>
    <row r="114" spans="5:17" x14ac:dyDescent="0.25">
      <c r="E114" t="s">
        <v>853</v>
      </c>
      <c r="F114">
        <f>M81</f>
        <v>100</v>
      </c>
      <c r="G114">
        <f t="shared" ref="G114:L114" si="31">N81</f>
        <v>101.82103936329986</v>
      </c>
      <c r="H114">
        <f t="shared" si="31"/>
        <v>102.72788237522133</v>
      </c>
      <c r="I114">
        <f t="shared" si="31"/>
        <v>103.13836977443444</v>
      </c>
      <c r="J114">
        <f t="shared" si="31"/>
        <v>102.03747054228822</v>
      </c>
      <c r="K114">
        <f t="shared" si="31"/>
        <v>109.11561383032338</v>
      </c>
      <c r="L114">
        <f t="shared" si="31"/>
        <v>112.88537329618836</v>
      </c>
    </row>
    <row r="115" spans="5:17" x14ac:dyDescent="0.25">
      <c r="E115" t="s">
        <v>854</v>
      </c>
      <c r="F115">
        <f>M84</f>
        <v>100</v>
      </c>
      <c r="G115">
        <f t="shared" ref="G115:L115" si="32">N84</f>
        <v>97.502444881257688</v>
      </c>
      <c r="H115">
        <f t="shared" si="32"/>
        <v>98.172174097472791</v>
      </c>
      <c r="I115">
        <f t="shared" si="32"/>
        <v>97.715192777860196</v>
      </c>
      <c r="J115">
        <f t="shared" si="32"/>
        <v>93.286786240203355</v>
      </c>
      <c r="K115">
        <f t="shared" si="32"/>
        <v>99.16023335124197</v>
      </c>
      <c r="L115">
        <f t="shared" si="32"/>
        <v>102.33556776135444</v>
      </c>
    </row>
    <row r="117" spans="5:17" x14ac:dyDescent="0.25">
      <c r="F117" s="2" t="s">
        <v>864</v>
      </c>
    </row>
    <row r="118" spans="5:17" x14ac:dyDescent="0.25">
      <c r="E118" t="s">
        <v>852</v>
      </c>
      <c r="F118">
        <f>F78</f>
        <v>100</v>
      </c>
      <c r="G118">
        <f t="shared" ref="G118:L118" si="33">G78</f>
        <v>106.07328104857166</v>
      </c>
      <c r="H118">
        <f t="shared" si="33"/>
        <v>110.79175332164867</v>
      </c>
      <c r="I118">
        <f t="shared" si="33"/>
        <v>100.58953705447122</v>
      </c>
      <c r="J118">
        <f t="shared" si="33"/>
        <v>94.805492011509742</v>
      </c>
      <c r="K118">
        <f t="shared" si="33"/>
        <v>82.272205349625651</v>
      </c>
      <c r="L118">
        <f t="shared" si="33"/>
        <v>87.350499848628516</v>
      </c>
    </row>
    <row r="119" spans="5:17" x14ac:dyDescent="0.25">
      <c r="E119" t="s">
        <v>853</v>
      </c>
      <c r="F119">
        <f>F81</f>
        <v>100</v>
      </c>
      <c r="G119">
        <f t="shared" ref="G119:L119" si="34">G81</f>
        <v>101.87586320253665</v>
      </c>
      <c r="H119">
        <f t="shared" si="34"/>
        <v>105.19551775320345</v>
      </c>
      <c r="I119">
        <f t="shared" si="34"/>
        <v>105.24640297125177</v>
      </c>
      <c r="J119">
        <f t="shared" si="34"/>
        <v>110.12141942209058</v>
      </c>
      <c r="K119">
        <f t="shared" si="34"/>
        <v>105.1644932888514</v>
      </c>
      <c r="L119">
        <f t="shared" si="34"/>
        <v>112.72340835799955</v>
      </c>
    </row>
    <row r="120" spans="5:17" x14ac:dyDescent="0.25">
      <c r="E120" t="s">
        <v>854</v>
      </c>
      <c r="F120">
        <f>F84</f>
        <v>100</v>
      </c>
      <c r="G120">
        <f t="shared" ref="G120:L120" si="35">G84</f>
        <v>104.86098233027398</v>
      </c>
      <c r="H120">
        <f t="shared" si="35"/>
        <v>109.49636313934766</v>
      </c>
      <c r="I120">
        <f t="shared" si="35"/>
        <v>115.61498884361738</v>
      </c>
      <c r="J120">
        <f t="shared" si="35"/>
        <v>111.83133644632514</v>
      </c>
      <c r="K120">
        <f t="shared" si="35"/>
        <v>111.66432049381777</v>
      </c>
      <c r="L120">
        <f t="shared" si="35"/>
        <v>122.41893858345379</v>
      </c>
    </row>
    <row r="122" spans="5:17" x14ac:dyDescent="0.25">
      <c r="F122" s="2" t="s">
        <v>865</v>
      </c>
    </row>
    <row r="123" spans="5:17" x14ac:dyDescent="0.25">
      <c r="E123" t="s">
        <v>866</v>
      </c>
      <c r="F123">
        <v>100</v>
      </c>
      <c r="G123">
        <f>F123*1.065</f>
        <v>106.5</v>
      </c>
      <c r="H123">
        <f t="shared" ref="H123:Q123" si="36">G123*1.065</f>
        <v>113.4225</v>
      </c>
      <c r="I123">
        <f t="shared" si="36"/>
        <v>120.7949625</v>
      </c>
      <c r="J123">
        <f t="shared" si="36"/>
        <v>128.6466350625</v>
      </c>
      <c r="K123">
        <f t="shared" si="36"/>
        <v>137.0086663415625</v>
      </c>
      <c r="L123">
        <f t="shared" si="36"/>
        <v>145.91422965376407</v>
      </c>
      <c r="M123">
        <f t="shared" si="36"/>
        <v>155.39865458125871</v>
      </c>
      <c r="N123">
        <f t="shared" si="36"/>
        <v>165.49956712904051</v>
      </c>
      <c r="O123">
        <f t="shared" si="36"/>
        <v>176.25703899242814</v>
      </c>
      <c r="P123">
        <f t="shared" si="36"/>
        <v>187.71374652693595</v>
      </c>
      <c r="Q123">
        <f t="shared" si="36"/>
        <v>199.91514005118677</v>
      </c>
    </row>
    <row r="124" spans="5:17" x14ac:dyDescent="0.25">
      <c r="E124" t="s">
        <v>273</v>
      </c>
      <c r="F124">
        <f>F93</f>
        <v>100</v>
      </c>
      <c r="G124">
        <f t="shared" ref="G124:L124" si="37">G93</f>
        <v>97.387703633269012</v>
      </c>
      <c r="H124">
        <f t="shared" si="37"/>
        <v>97.014745560410603</v>
      </c>
      <c r="I124">
        <f t="shared" si="37"/>
        <v>106.42615560622343</v>
      </c>
      <c r="J124">
        <f t="shared" si="37"/>
        <v>94.385827136730526</v>
      </c>
      <c r="K124">
        <f t="shared" si="37"/>
        <v>98.195789661164071</v>
      </c>
      <c r="L124">
        <f t="shared" si="37"/>
        <v>97.750591454030555</v>
      </c>
    </row>
    <row r="125" spans="5:17" x14ac:dyDescent="0.25">
      <c r="E125" t="s">
        <v>271</v>
      </c>
      <c r="F125">
        <f>F94</f>
        <v>100</v>
      </c>
      <c r="G125">
        <f t="shared" ref="G125:L125" si="38">G94</f>
        <v>105.01368880595641</v>
      </c>
      <c r="H125">
        <f t="shared" si="38"/>
        <v>105.19883366606338</v>
      </c>
      <c r="I125">
        <f t="shared" si="38"/>
        <v>114.64067923621653</v>
      </c>
      <c r="J125">
        <f t="shared" si="38"/>
        <v>104.34038576598654</v>
      </c>
      <c r="K125">
        <f t="shared" si="38"/>
        <v>112.12024302106792</v>
      </c>
      <c r="L125">
        <f t="shared" si="38"/>
        <v>111.31000765306504</v>
      </c>
    </row>
    <row r="126" spans="5:17" x14ac:dyDescent="0.25">
      <c r="E126" t="s">
        <v>862</v>
      </c>
      <c r="F126">
        <f>F95</f>
        <v>100</v>
      </c>
      <c r="G126">
        <f t="shared" ref="G126:L126" si="39">G95</f>
        <v>102.9561361233784</v>
      </c>
      <c r="H126">
        <f t="shared" si="39"/>
        <v>109.39511723323075</v>
      </c>
      <c r="I126">
        <f t="shared" si="39"/>
        <v>104.25444865068394</v>
      </c>
      <c r="J126">
        <f t="shared" si="39"/>
        <v>111.76176987101647</v>
      </c>
      <c r="K126">
        <f t="shared" si="39"/>
        <v>121.13381291914517</v>
      </c>
      <c r="L126">
        <f t="shared" si="39"/>
        <v>128.18818830423237</v>
      </c>
    </row>
    <row r="128" spans="5:17" x14ac:dyDescent="0.25">
      <c r="L128">
        <f>(L123-L124)/L124</f>
        <v>0.49271966014020041</v>
      </c>
    </row>
  </sheetData>
  <sortState xmlns:xlrd2="http://schemas.microsoft.com/office/spreadsheetml/2017/richdata2" ref="A2:Z64">
    <sortCondition ref="C4:C64"/>
  </sortState>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1F78B-1022-4612-BC4F-8366DBF57926}">
  <dimension ref="A1:M56"/>
  <sheetViews>
    <sheetView topLeftCell="A25" workbookViewId="0">
      <selection activeCell="M56" sqref="M56"/>
    </sheetView>
  </sheetViews>
  <sheetFormatPr defaultRowHeight="15" x14ac:dyDescent="0.25"/>
  <cols>
    <col min="5" max="5" width="28.85546875" customWidth="1"/>
  </cols>
  <sheetData>
    <row r="1" spans="1:13" x14ac:dyDescent="0.25">
      <c r="A1" t="s">
        <v>520</v>
      </c>
      <c r="B1" t="s">
        <v>521</v>
      </c>
      <c r="C1" t="s">
        <v>522</v>
      </c>
      <c r="D1" t="s">
        <v>523</v>
      </c>
      <c r="E1" t="s">
        <v>524</v>
      </c>
      <c r="F1" t="s">
        <v>525</v>
      </c>
      <c r="G1" t="s">
        <v>526</v>
      </c>
      <c r="H1">
        <v>2022</v>
      </c>
      <c r="I1">
        <v>2023</v>
      </c>
      <c r="J1">
        <v>2024</v>
      </c>
      <c r="K1">
        <v>2025</v>
      </c>
      <c r="L1">
        <v>2026</v>
      </c>
      <c r="M1" t="s">
        <v>867</v>
      </c>
    </row>
    <row r="2" spans="1:13" x14ac:dyDescent="0.25">
      <c r="A2" t="s">
        <v>527</v>
      </c>
      <c r="B2" t="s">
        <v>868</v>
      </c>
      <c r="C2" t="s">
        <v>528</v>
      </c>
      <c r="D2" t="s">
        <v>10</v>
      </c>
      <c r="E2" t="s">
        <v>869</v>
      </c>
      <c r="F2" t="s">
        <v>529</v>
      </c>
      <c r="G2" t="s">
        <v>530</v>
      </c>
      <c r="H2">
        <v>24.841000000000001</v>
      </c>
      <c r="I2">
        <v>23.346</v>
      </c>
      <c r="J2">
        <v>18.983000000000001</v>
      </c>
      <c r="K2">
        <v>18.853000000000002</v>
      </c>
      <c r="L2">
        <v>16.826000000000001</v>
      </c>
      <c r="M2">
        <f>L3*(L2/100)</f>
        <v>25.635084040000002</v>
      </c>
    </row>
    <row r="3" spans="1:13" x14ac:dyDescent="0.25">
      <c r="A3" t="s">
        <v>527</v>
      </c>
      <c r="B3" t="s">
        <v>870</v>
      </c>
      <c r="C3" t="s">
        <v>528</v>
      </c>
      <c r="D3" t="s">
        <v>10</v>
      </c>
      <c r="E3" t="s">
        <v>871</v>
      </c>
      <c r="F3" t="s">
        <v>529</v>
      </c>
      <c r="G3" t="s">
        <v>872</v>
      </c>
      <c r="H3">
        <v>139.17099999999999</v>
      </c>
      <c r="I3">
        <v>113.13500000000001</v>
      </c>
      <c r="J3">
        <v>119.574</v>
      </c>
      <c r="K3">
        <v>141.72800000000001</v>
      </c>
      <c r="L3">
        <v>152.35400000000001</v>
      </c>
    </row>
    <row r="4" spans="1:13" x14ac:dyDescent="0.25">
      <c r="A4" t="s">
        <v>527</v>
      </c>
      <c r="B4" t="s">
        <v>873</v>
      </c>
      <c r="C4" t="s">
        <v>528</v>
      </c>
      <c r="D4" t="s">
        <v>31</v>
      </c>
      <c r="E4" t="s">
        <v>869</v>
      </c>
      <c r="F4" t="s">
        <v>529</v>
      </c>
      <c r="G4" t="s">
        <v>530</v>
      </c>
      <c r="H4">
        <v>31.178000000000001</v>
      </c>
      <c r="I4">
        <v>33.487000000000002</v>
      </c>
      <c r="J4">
        <v>33.524000000000001</v>
      </c>
      <c r="K4">
        <v>32.176000000000002</v>
      </c>
      <c r="L4">
        <v>29.001999999999999</v>
      </c>
      <c r="M4">
        <f>L5*(L4/100)</f>
        <v>23.417084859999999</v>
      </c>
    </row>
    <row r="5" spans="1:13" x14ac:dyDescent="0.25">
      <c r="A5" t="s">
        <v>527</v>
      </c>
      <c r="B5" t="s">
        <v>874</v>
      </c>
      <c r="C5" t="s">
        <v>528</v>
      </c>
      <c r="D5" t="s">
        <v>31</v>
      </c>
      <c r="E5" t="s">
        <v>871</v>
      </c>
      <c r="F5" t="s">
        <v>529</v>
      </c>
      <c r="G5" t="s">
        <v>872</v>
      </c>
      <c r="H5">
        <v>51.331000000000003</v>
      </c>
      <c r="I5">
        <v>52.722000000000001</v>
      </c>
      <c r="J5">
        <v>55.280999999999999</v>
      </c>
      <c r="K5">
        <v>64.25</v>
      </c>
      <c r="L5">
        <v>80.742999999999995</v>
      </c>
    </row>
    <row r="6" spans="1:13" x14ac:dyDescent="0.25">
      <c r="A6" t="s">
        <v>527</v>
      </c>
      <c r="B6" t="s">
        <v>875</v>
      </c>
      <c r="C6" t="s">
        <v>528</v>
      </c>
      <c r="D6" t="s">
        <v>40</v>
      </c>
      <c r="E6" t="s">
        <v>869</v>
      </c>
      <c r="F6" t="s">
        <v>529</v>
      </c>
      <c r="G6" t="s">
        <v>530</v>
      </c>
      <c r="H6">
        <v>33.515999999999998</v>
      </c>
      <c r="I6">
        <v>28.445</v>
      </c>
      <c r="J6">
        <v>22.294</v>
      </c>
      <c r="K6">
        <v>20.398</v>
      </c>
      <c r="L6">
        <v>19.942</v>
      </c>
      <c r="M6">
        <f>L7*(L6/100)</f>
        <v>1.6226805400000002</v>
      </c>
    </row>
    <row r="7" spans="1:13" x14ac:dyDescent="0.25">
      <c r="A7" t="s">
        <v>527</v>
      </c>
      <c r="B7" t="s">
        <v>876</v>
      </c>
      <c r="C7" t="s">
        <v>528</v>
      </c>
      <c r="D7" t="s">
        <v>40</v>
      </c>
      <c r="E7" t="s">
        <v>871</v>
      </c>
      <c r="F7" t="s">
        <v>529</v>
      </c>
      <c r="G7" t="s">
        <v>872</v>
      </c>
      <c r="H7">
        <v>3.9220000000000002</v>
      </c>
      <c r="I7">
        <v>4.2910000000000004</v>
      </c>
      <c r="J7">
        <v>4.8380000000000001</v>
      </c>
      <c r="K7">
        <v>6.9180000000000001</v>
      </c>
      <c r="L7">
        <v>8.1370000000000005</v>
      </c>
    </row>
    <row r="8" spans="1:13" x14ac:dyDescent="0.25">
      <c r="A8" t="s">
        <v>527</v>
      </c>
      <c r="B8" t="s">
        <v>877</v>
      </c>
      <c r="C8" t="s">
        <v>528</v>
      </c>
      <c r="D8" t="s">
        <v>45</v>
      </c>
      <c r="E8" t="s">
        <v>869</v>
      </c>
      <c r="F8" t="s">
        <v>529</v>
      </c>
      <c r="G8" t="s">
        <v>530</v>
      </c>
      <c r="H8">
        <v>17.081</v>
      </c>
      <c r="I8">
        <v>17.265000000000001</v>
      </c>
      <c r="J8">
        <v>17.062000000000001</v>
      </c>
      <c r="K8">
        <v>16.259</v>
      </c>
      <c r="L8">
        <v>16.657</v>
      </c>
      <c r="M8">
        <f>L9*(L8/100)</f>
        <v>10.849536950000001</v>
      </c>
    </row>
    <row r="9" spans="1:13" x14ac:dyDescent="0.25">
      <c r="A9" t="s">
        <v>527</v>
      </c>
      <c r="B9" t="s">
        <v>878</v>
      </c>
      <c r="C9" t="s">
        <v>528</v>
      </c>
      <c r="D9" t="s">
        <v>45</v>
      </c>
      <c r="E9" t="s">
        <v>871</v>
      </c>
      <c r="F9" t="s">
        <v>529</v>
      </c>
      <c r="G9" t="s">
        <v>872</v>
      </c>
      <c r="H9">
        <v>44.442999999999998</v>
      </c>
      <c r="I9">
        <v>48.822000000000003</v>
      </c>
      <c r="J9">
        <v>53.308</v>
      </c>
      <c r="K9">
        <v>59.281999999999996</v>
      </c>
      <c r="L9">
        <v>65.135000000000005</v>
      </c>
    </row>
    <row r="10" spans="1:13" x14ac:dyDescent="0.25">
      <c r="A10" t="s">
        <v>527</v>
      </c>
      <c r="B10" t="s">
        <v>879</v>
      </c>
      <c r="C10" t="s">
        <v>528</v>
      </c>
      <c r="D10" t="s">
        <v>46</v>
      </c>
      <c r="E10" t="s">
        <v>869</v>
      </c>
      <c r="F10" t="s">
        <v>529</v>
      </c>
      <c r="G10" t="s">
        <v>530</v>
      </c>
      <c r="H10">
        <v>17.113</v>
      </c>
      <c r="I10">
        <v>17.462</v>
      </c>
      <c r="J10">
        <v>19.353000000000002</v>
      </c>
      <c r="K10">
        <v>21.068999999999999</v>
      </c>
      <c r="L10">
        <v>19.294</v>
      </c>
      <c r="M10">
        <f>L11*(L10/100)</f>
        <v>0.67374648000000004</v>
      </c>
    </row>
    <row r="11" spans="1:13" x14ac:dyDescent="0.25">
      <c r="A11" t="s">
        <v>527</v>
      </c>
      <c r="B11" t="s">
        <v>880</v>
      </c>
      <c r="C11" t="s">
        <v>528</v>
      </c>
      <c r="D11" t="s">
        <v>46</v>
      </c>
      <c r="E11" t="s">
        <v>871</v>
      </c>
      <c r="F11" t="s">
        <v>529</v>
      </c>
      <c r="G11" t="s">
        <v>872</v>
      </c>
      <c r="H11">
        <v>2.5649999999999999</v>
      </c>
      <c r="I11">
        <v>2.722</v>
      </c>
      <c r="J11">
        <v>2.8679999999999999</v>
      </c>
      <c r="K11">
        <v>3.1920000000000002</v>
      </c>
      <c r="L11">
        <v>3.492</v>
      </c>
    </row>
    <row r="12" spans="1:13" x14ac:dyDescent="0.25">
      <c r="A12" t="s">
        <v>527</v>
      </c>
      <c r="B12" t="s">
        <v>881</v>
      </c>
      <c r="C12" t="s">
        <v>528</v>
      </c>
      <c r="D12" t="s">
        <v>48</v>
      </c>
      <c r="E12" t="s">
        <v>869</v>
      </c>
      <c r="F12" t="s">
        <v>529</v>
      </c>
      <c r="G12" t="s">
        <v>530</v>
      </c>
      <c r="H12">
        <v>12.616</v>
      </c>
      <c r="I12">
        <v>17.094999999999999</v>
      </c>
      <c r="J12">
        <v>18.07</v>
      </c>
      <c r="K12">
        <v>18.594000000000001</v>
      </c>
      <c r="L12">
        <v>18.579999999999998</v>
      </c>
      <c r="M12">
        <f>L13*(L12/100)</f>
        <v>4.7616823999999998</v>
      </c>
    </row>
    <row r="13" spans="1:13" x14ac:dyDescent="0.25">
      <c r="A13" t="s">
        <v>527</v>
      </c>
      <c r="B13" t="s">
        <v>882</v>
      </c>
      <c r="C13" t="s">
        <v>528</v>
      </c>
      <c r="D13" t="s">
        <v>48</v>
      </c>
      <c r="E13" t="s">
        <v>871</v>
      </c>
      <c r="F13" t="s">
        <v>529</v>
      </c>
      <c r="G13" t="s">
        <v>872</v>
      </c>
      <c r="H13">
        <v>18.052</v>
      </c>
      <c r="I13">
        <v>18.638000000000002</v>
      </c>
      <c r="J13">
        <v>20.655999999999999</v>
      </c>
      <c r="K13">
        <v>22.091999999999999</v>
      </c>
      <c r="L13">
        <v>25.628</v>
      </c>
    </row>
    <row r="14" spans="1:13" x14ac:dyDescent="0.25">
      <c r="A14" t="s">
        <v>527</v>
      </c>
      <c r="B14" t="s">
        <v>883</v>
      </c>
      <c r="C14" t="s">
        <v>528</v>
      </c>
      <c r="D14" t="s">
        <v>535</v>
      </c>
      <c r="E14" t="s">
        <v>869</v>
      </c>
      <c r="F14" t="s">
        <v>529</v>
      </c>
      <c r="G14" t="s">
        <v>530</v>
      </c>
      <c r="H14">
        <v>18.434000000000001</v>
      </c>
      <c r="I14">
        <v>17.852</v>
      </c>
      <c r="J14">
        <v>19.138000000000002</v>
      </c>
      <c r="K14">
        <v>19.542999999999999</v>
      </c>
      <c r="L14">
        <v>18.754000000000001</v>
      </c>
      <c r="M14">
        <f>L15*(L14/100)</f>
        <v>0.34019756000000001</v>
      </c>
    </row>
    <row r="15" spans="1:13" x14ac:dyDescent="0.25">
      <c r="A15" t="s">
        <v>527</v>
      </c>
      <c r="B15" t="s">
        <v>884</v>
      </c>
      <c r="C15" t="s">
        <v>528</v>
      </c>
      <c r="D15" t="s">
        <v>535</v>
      </c>
      <c r="E15" t="s">
        <v>871</v>
      </c>
      <c r="F15" t="s">
        <v>529</v>
      </c>
      <c r="G15" t="s">
        <v>872</v>
      </c>
      <c r="H15">
        <v>1.224</v>
      </c>
      <c r="I15">
        <v>1.329</v>
      </c>
      <c r="J15">
        <v>1.4419999999999999</v>
      </c>
      <c r="K15">
        <v>1.609</v>
      </c>
      <c r="L15">
        <v>1.8140000000000001</v>
      </c>
    </row>
    <row r="16" spans="1:13" x14ac:dyDescent="0.25">
      <c r="A16" t="s">
        <v>527</v>
      </c>
      <c r="B16" t="s">
        <v>885</v>
      </c>
      <c r="C16" t="s">
        <v>528</v>
      </c>
      <c r="D16" t="s">
        <v>536</v>
      </c>
      <c r="E16" t="s">
        <v>869</v>
      </c>
      <c r="F16" t="s">
        <v>529</v>
      </c>
      <c r="G16" t="s">
        <v>530</v>
      </c>
      <c r="H16">
        <v>22.835999999999999</v>
      </c>
      <c r="I16">
        <v>20.675000000000001</v>
      </c>
      <c r="J16">
        <v>21.651</v>
      </c>
      <c r="K16">
        <v>23.923999999999999</v>
      </c>
      <c r="L16">
        <v>24.75</v>
      </c>
      <c r="M16">
        <f>L17*(L16/100)</f>
        <v>4.2144299999999992</v>
      </c>
    </row>
    <row r="17" spans="1:13" x14ac:dyDescent="0.25">
      <c r="A17" t="s">
        <v>527</v>
      </c>
      <c r="B17" t="s">
        <v>886</v>
      </c>
      <c r="C17" t="s">
        <v>528</v>
      </c>
      <c r="D17" t="s">
        <v>536</v>
      </c>
      <c r="E17" t="s">
        <v>871</v>
      </c>
      <c r="F17" t="s">
        <v>529</v>
      </c>
      <c r="G17" t="s">
        <v>872</v>
      </c>
      <c r="H17">
        <v>13.967000000000001</v>
      </c>
      <c r="I17">
        <v>14.169</v>
      </c>
      <c r="J17">
        <v>14.773999999999999</v>
      </c>
      <c r="K17">
        <v>15.592000000000001</v>
      </c>
      <c r="L17">
        <v>17.027999999999999</v>
      </c>
    </row>
    <row r="18" spans="1:13" x14ac:dyDescent="0.25">
      <c r="A18" t="s">
        <v>527</v>
      </c>
      <c r="B18" t="s">
        <v>887</v>
      </c>
      <c r="C18" t="s">
        <v>528</v>
      </c>
      <c r="D18" t="s">
        <v>540</v>
      </c>
      <c r="E18" t="s">
        <v>869</v>
      </c>
      <c r="F18" t="s">
        <v>529</v>
      </c>
      <c r="G18" t="s">
        <v>530</v>
      </c>
      <c r="H18">
        <v>24.942</v>
      </c>
      <c r="I18">
        <v>22.741</v>
      </c>
      <c r="J18">
        <v>22.934000000000001</v>
      </c>
      <c r="K18">
        <v>22.67</v>
      </c>
      <c r="L18">
        <v>28.763999999999999</v>
      </c>
      <c r="M18">
        <f>L19*(L18/100)</f>
        <v>123.5830878</v>
      </c>
    </row>
    <row r="19" spans="1:13" x14ac:dyDescent="0.25">
      <c r="A19" t="s">
        <v>527</v>
      </c>
      <c r="B19" t="s">
        <v>888</v>
      </c>
      <c r="C19" t="s">
        <v>528</v>
      </c>
      <c r="D19" t="s">
        <v>540</v>
      </c>
      <c r="E19" t="s">
        <v>871</v>
      </c>
      <c r="F19" t="s">
        <v>529</v>
      </c>
      <c r="G19" t="s">
        <v>872</v>
      </c>
      <c r="H19">
        <v>475.23099999999999</v>
      </c>
      <c r="I19">
        <v>393.82799999999997</v>
      </c>
      <c r="J19">
        <v>383.10500000000002</v>
      </c>
      <c r="K19">
        <v>364.64</v>
      </c>
      <c r="L19">
        <v>429.64499999999998</v>
      </c>
    </row>
    <row r="20" spans="1:13" x14ac:dyDescent="0.25">
      <c r="A20" t="s">
        <v>527</v>
      </c>
      <c r="B20" t="s">
        <v>889</v>
      </c>
      <c r="C20" t="s">
        <v>528</v>
      </c>
      <c r="D20" t="s">
        <v>541</v>
      </c>
      <c r="E20" t="s">
        <v>869</v>
      </c>
      <c r="F20" t="s">
        <v>529</v>
      </c>
      <c r="G20" t="s">
        <v>530</v>
      </c>
      <c r="H20">
        <v>12.698</v>
      </c>
      <c r="I20">
        <v>10.82</v>
      </c>
      <c r="J20">
        <v>9.5380000000000003</v>
      </c>
      <c r="K20">
        <v>12.045999999999999</v>
      </c>
      <c r="L20">
        <v>13.067</v>
      </c>
      <c r="M20">
        <f>L21*(L20/100)</f>
        <v>15.879933090000002</v>
      </c>
    </row>
    <row r="21" spans="1:13" x14ac:dyDescent="0.25">
      <c r="A21" t="s">
        <v>527</v>
      </c>
      <c r="B21" t="s">
        <v>890</v>
      </c>
      <c r="C21" t="s">
        <v>528</v>
      </c>
      <c r="D21" t="s">
        <v>541</v>
      </c>
      <c r="E21" t="s">
        <v>871</v>
      </c>
      <c r="F21" t="s">
        <v>529</v>
      </c>
      <c r="G21" t="s">
        <v>872</v>
      </c>
      <c r="H21">
        <v>118.958</v>
      </c>
      <c r="I21">
        <v>159.761</v>
      </c>
      <c r="J21">
        <v>142.07300000000001</v>
      </c>
      <c r="K21">
        <v>109.10899999999999</v>
      </c>
      <c r="L21">
        <v>121.527</v>
      </c>
    </row>
    <row r="22" spans="1:13" x14ac:dyDescent="0.25">
      <c r="A22" t="s">
        <v>527</v>
      </c>
      <c r="B22" t="s">
        <v>891</v>
      </c>
      <c r="C22" t="s">
        <v>528</v>
      </c>
      <c r="D22" t="s">
        <v>544</v>
      </c>
      <c r="E22" t="s">
        <v>869</v>
      </c>
      <c r="F22" t="s">
        <v>529</v>
      </c>
      <c r="G22" t="s">
        <v>530</v>
      </c>
      <c r="H22">
        <v>24.635000000000002</v>
      </c>
      <c r="I22">
        <v>23.945</v>
      </c>
      <c r="J22">
        <v>25.332000000000001</v>
      </c>
      <c r="K22">
        <v>27.138000000000002</v>
      </c>
      <c r="L22">
        <v>25.474</v>
      </c>
      <c r="M22">
        <f>L23*(L22/100)</f>
        <v>0.71123407999999999</v>
      </c>
    </row>
    <row r="23" spans="1:13" x14ac:dyDescent="0.25">
      <c r="A23" t="s">
        <v>527</v>
      </c>
      <c r="B23" t="s">
        <v>892</v>
      </c>
      <c r="C23" t="s">
        <v>528</v>
      </c>
      <c r="D23" t="s">
        <v>544</v>
      </c>
      <c r="E23" t="s">
        <v>871</v>
      </c>
      <c r="F23" t="s">
        <v>529</v>
      </c>
      <c r="G23" t="s">
        <v>872</v>
      </c>
      <c r="H23">
        <v>2.1349999999999998</v>
      </c>
      <c r="I23">
        <v>2.331</v>
      </c>
      <c r="J23">
        <v>2.403</v>
      </c>
      <c r="K23">
        <v>2.5840000000000001</v>
      </c>
      <c r="L23">
        <v>2.7919999999999998</v>
      </c>
    </row>
    <row r="24" spans="1:13" x14ac:dyDescent="0.25">
      <c r="A24" t="s">
        <v>527</v>
      </c>
      <c r="B24" t="s">
        <v>893</v>
      </c>
      <c r="C24" t="s">
        <v>528</v>
      </c>
      <c r="D24" t="s">
        <v>92</v>
      </c>
      <c r="E24" t="s">
        <v>869</v>
      </c>
      <c r="F24" t="s">
        <v>529</v>
      </c>
      <c r="G24" t="s">
        <v>530</v>
      </c>
      <c r="H24">
        <v>21.274999999999999</v>
      </c>
      <c r="I24">
        <v>21.890999999999998</v>
      </c>
      <c r="J24">
        <v>20.359000000000002</v>
      </c>
      <c r="K24">
        <v>19.870999999999999</v>
      </c>
      <c r="L24">
        <v>17.72</v>
      </c>
      <c r="M24">
        <f>L25*(L24/100)</f>
        <v>0.52894199999999991</v>
      </c>
    </row>
    <row r="25" spans="1:13" x14ac:dyDescent="0.25">
      <c r="A25" t="s">
        <v>527</v>
      </c>
      <c r="B25" t="s">
        <v>894</v>
      </c>
      <c r="C25" t="s">
        <v>528</v>
      </c>
      <c r="D25" t="s">
        <v>92</v>
      </c>
      <c r="E25" t="s">
        <v>871</v>
      </c>
      <c r="F25" t="s">
        <v>529</v>
      </c>
      <c r="G25" t="s">
        <v>872</v>
      </c>
      <c r="H25">
        <v>1.7210000000000001</v>
      </c>
      <c r="I25">
        <v>2.0049999999999999</v>
      </c>
      <c r="J25">
        <v>2.1859999999999999</v>
      </c>
      <c r="K25">
        <v>2.6480000000000001</v>
      </c>
      <c r="L25">
        <v>2.9849999999999999</v>
      </c>
    </row>
    <row r="26" spans="1:13" x14ac:dyDescent="0.25">
      <c r="A26" t="s">
        <v>527</v>
      </c>
      <c r="B26" t="s">
        <v>895</v>
      </c>
      <c r="C26" t="s">
        <v>528</v>
      </c>
      <c r="D26" t="s">
        <v>95</v>
      </c>
      <c r="E26" t="s">
        <v>869</v>
      </c>
      <c r="F26" t="s">
        <v>529</v>
      </c>
      <c r="G26" t="s">
        <v>530</v>
      </c>
      <c r="H26">
        <v>8.3249999999999993</v>
      </c>
      <c r="I26">
        <v>6.4569999999999999</v>
      </c>
      <c r="J26">
        <v>5.2489999999999997</v>
      </c>
      <c r="K26">
        <v>6.1909999999999998</v>
      </c>
      <c r="L26">
        <v>5.8029999999999999</v>
      </c>
      <c r="M26">
        <f>L27*(L26/100)</f>
        <v>2.2736153999999997</v>
      </c>
    </row>
    <row r="27" spans="1:13" x14ac:dyDescent="0.25">
      <c r="A27" t="s">
        <v>527</v>
      </c>
      <c r="B27" t="s">
        <v>896</v>
      </c>
      <c r="C27" t="s">
        <v>528</v>
      </c>
      <c r="D27" t="s">
        <v>95</v>
      </c>
      <c r="E27" t="s">
        <v>871</v>
      </c>
      <c r="F27" t="s">
        <v>529</v>
      </c>
      <c r="G27" t="s">
        <v>872</v>
      </c>
      <c r="H27">
        <v>19.826000000000001</v>
      </c>
      <c r="I27">
        <v>19.603000000000002</v>
      </c>
      <c r="J27">
        <v>25.285</v>
      </c>
      <c r="K27">
        <v>32.101999999999997</v>
      </c>
      <c r="L27">
        <v>39.18</v>
      </c>
    </row>
    <row r="28" spans="1:13" x14ac:dyDescent="0.25">
      <c r="A28" t="s">
        <v>527</v>
      </c>
      <c r="B28" t="s">
        <v>897</v>
      </c>
      <c r="C28" t="s">
        <v>528</v>
      </c>
      <c r="D28" t="s">
        <v>111</v>
      </c>
      <c r="E28" t="s">
        <v>869</v>
      </c>
      <c r="F28" t="s">
        <v>529</v>
      </c>
      <c r="G28" t="s">
        <v>530</v>
      </c>
      <c r="H28">
        <v>23.114999999999998</v>
      </c>
      <c r="I28">
        <v>22.603999999999999</v>
      </c>
      <c r="J28">
        <v>23.248999999999999</v>
      </c>
      <c r="K28">
        <v>24.003</v>
      </c>
      <c r="L28">
        <v>23.666</v>
      </c>
      <c r="M28">
        <f>L29*(L28/100)</f>
        <v>34.851734899999997</v>
      </c>
    </row>
    <row r="29" spans="1:13" x14ac:dyDescent="0.25">
      <c r="A29" t="s">
        <v>527</v>
      </c>
      <c r="B29" t="s">
        <v>898</v>
      </c>
      <c r="C29" t="s">
        <v>528</v>
      </c>
      <c r="D29" t="s">
        <v>111</v>
      </c>
      <c r="E29" t="s">
        <v>871</v>
      </c>
      <c r="F29" t="s">
        <v>529</v>
      </c>
      <c r="G29" t="s">
        <v>872</v>
      </c>
      <c r="H29">
        <v>114.733</v>
      </c>
      <c r="I29">
        <v>108.206</v>
      </c>
      <c r="J29">
        <v>119.307</v>
      </c>
      <c r="K29">
        <v>136.45500000000001</v>
      </c>
      <c r="L29">
        <v>147.26499999999999</v>
      </c>
    </row>
    <row r="30" spans="1:13" x14ac:dyDescent="0.25">
      <c r="A30" t="s">
        <v>527</v>
      </c>
      <c r="B30" t="s">
        <v>899</v>
      </c>
      <c r="C30" t="s">
        <v>528</v>
      </c>
      <c r="D30" t="s">
        <v>113</v>
      </c>
      <c r="E30" t="s">
        <v>869</v>
      </c>
      <c r="F30" t="s">
        <v>529</v>
      </c>
      <c r="G30" t="s">
        <v>530</v>
      </c>
      <c r="H30">
        <v>87.17</v>
      </c>
      <c r="I30">
        <v>94.402000000000001</v>
      </c>
      <c r="J30">
        <v>86.126999999999995</v>
      </c>
      <c r="K30">
        <v>88.218999999999994</v>
      </c>
      <c r="L30">
        <v>116.27800000000001</v>
      </c>
      <c r="M30">
        <f>L31*(L30/100)</f>
        <v>0.46627478000000011</v>
      </c>
    </row>
    <row r="31" spans="1:13" x14ac:dyDescent="0.25">
      <c r="A31" t="s">
        <v>527</v>
      </c>
      <c r="B31" t="s">
        <v>900</v>
      </c>
      <c r="C31" t="s">
        <v>528</v>
      </c>
      <c r="D31" t="s">
        <v>113</v>
      </c>
      <c r="E31" t="s">
        <v>871</v>
      </c>
      <c r="F31" t="s">
        <v>529</v>
      </c>
      <c r="G31" t="s">
        <v>872</v>
      </c>
      <c r="H31">
        <v>0.27200000000000002</v>
      </c>
      <c r="I31">
        <v>0.29199999999999998</v>
      </c>
      <c r="J31">
        <v>0.34300000000000003</v>
      </c>
      <c r="K31">
        <v>0.34899999999999998</v>
      </c>
      <c r="L31">
        <v>0.40100000000000002</v>
      </c>
    </row>
    <row r="32" spans="1:13" x14ac:dyDescent="0.25">
      <c r="A32" t="s">
        <v>527</v>
      </c>
      <c r="B32" t="s">
        <v>901</v>
      </c>
      <c r="C32" t="s">
        <v>528</v>
      </c>
      <c r="D32" t="s">
        <v>553</v>
      </c>
      <c r="E32" t="s">
        <v>869</v>
      </c>
      <c r="F32" t="s">
        <v>529</v>
      </c>
      <c r="G32" t="s">
        <v>530</v>
      </c>
      <c r="H32">
        <v>14.727</v>
      </c>
      <c r="I32">
        <v>16.454000000000001</v>
      </c>
      <c r="J32">
        <v>15.766</v>
      </c>
      <c r="K32">
        <v>17.937999999999999</v>
      </c>
      <c r="L32">
        <v>18.850000000000001</v>
      </c>
      <c r="M32">
        <f>L33*(L32/100)</f>
        <v>3.5737714999999999</v>
      </c>
    </row>
    <row r="33" spans="1:13" x14ac:dyDescent="0.25">
      <c r="A33" t="s">
        <v>527</v>
      </c>
      <c r="B33" t="s">
        <v>902</v>
      </c>
      <c r="C33" t="s">
        <v>528</v>
      </c>
      <c r="D33" t="s">
        <v>553</v>
      </c>
      <c r="E33" t="s">
        <v>871</v>
      </c>
      <c r="F33" t="s">
        <v>529</v>
      </c>
      <c r="G33" t="s">
        <v>872</v>
      </c>
      <c r="H33">
        <v>15.121</v>
      </c>
      <c r="I33">
        <v>14.993</v>
      </c>
      <c r="J33">
        <v>15.792</v>
      </c>
      <c r="K33">
        <v>17.821999999999999</v>
      </c>
      <c r="L33">
        <v>18.959</v>
      </c>
    </row>
    <row r="34" spans="1:13" x14ac:dyDescent="0.25">
      <c r="A34" t="s">
        <v>527</v>
      </c>
      <c r="B34" t="s">
        <v>903</v>
      </c>
      <c r="C34" t="s">
        <v>528</v>
      </c>
      <c r="D34" t="s">
        <v>557</v>
      </c>
      <c r="E34" t="s">
        <v>869</v>
      </c>
      <c r="F34" t="s">
        <v>529</v>
      </c>
      <c r="G34" t="s">
        <v>530</v>
      </c>
      <c r="H34">
        <v>32.898000000000003</v>
      </c>
      <c r="I34">
        <v>33.332000000000001</v>
      </c>
      <c r="J34">
        <v>33.301000000000002</v>
      </c>
      <c r="K34">
        <v>30.268999999999998</v>
      </c>
      <c r="L34">
        <v>32.933</v>
      </c>
      <c r="M34">
        <f>L35*(L34/100)</f>
        <v>7.6651557499999994</v>
      </c>
    </row>
    <row r="35" spans="1:13" x14ac:dyDescent="0.25">
      <c r="A35" t="s">
        <v>527</v>
      </c>
      <c r="B35" t="s">
        <v>904</v>
      </c>
      <c r="C35" t="s">
        <v>528</v>
      </c>
      <c r="D35" t="s">
        <v>557</v>
      </c>
      <c r="E35" t="s">
        <v>871</v>
      </c>
      <c r="F35" t="s">
        <v>529</v>
      </c>
      <c r="G35" t="s">
        <v>872</v>
      </c>
      <c r="H35">
        <v>18.884</v>
      </c>
      <c r="I35">
        <v>20.920999999999999</v>
      </c>
      <c r="J35">
        <v>22.745000000000001</v>
      </c>
      <c r="K35">
        <v>22.338000000000001</v>
      </c>
      <c r="L35">
        <v>23.274999999999999</v>
      </c>
    </row>
    <row r="36" spans="1:13" x14ac:dyDescent="0.25">
      <c r="A36" t="s">
        <v>527</v>
      </c>
      <c r="B36" t="s">
        <v>905</v>
      </c>
      <c r="C36" t="s">
        <v>528</v>
      </c>
      <c r="D36" t="s">
        <v>158</v>
      </c>
      <c r="E36" t="s">
        <v>869</v>
      </c>
      <c r="F36" t="s">
        <v>529</v>
      </c>
      <c r="G36" t="s">
        <v>530</v>
      </c>
      <c r="H36">
        <v>21.574000000000002</v>
      </c>
      <c r="I36">
        <v>15.804</v>
      </c>
      <c r="J36">
        <v>13.423</v>
      </c>
      <c r="K36">
        <v>14.787000000000001</v>
      </c>
      <c r="L36">
        <v>15.397</v>
      </c>
      <c r="M36">
        <f>L37*(L36/100)</f>
        <v>3.8204576099999996</v>
      </c>
    </row>
    <row r="37" spans="1:13" x14ac:dyDescent="0.25">
      <c r="A37" t="s">
        <v>527</v>
      </c>
      <c r="B37" t="s">
        <v>906</v>
      </c>
      <c r="C37" t="s">
        <v>528</v>
      </c>
      <c r="D37" t="s">
        <v>158</v>
      </c>
      <c r="E37" t="s">
        <v>871</v>
      </c>
      <c r="F37" t="s">
        <v>529</v>
      </c>
      <c r="G37" t="s">
        <v>872</v>
      </c>
      <c r="H37">
        <v>15.458</v>
      </c>
      <c r="I37">
        <v>16.809000000000001</v>
      </c>
      <c r="J37">
        <v>19.866</v>
      </c>
      <c r="K37">
        <v>21.835999999999999</v>
      </c>
      <c r="L37">
        <v>24.812999999999999</v>
      </c>
    </row>
    <row r="38" spans="1:13" x14ac:dyDescent="0.25">
      <c r="A38" t="s">
        <v>527</v>
      </c>
      <c r="B38" t="s">
        <v>907</v>
      </c>
      <c r="C38" t="s">
        <v>528</v>
      </c>
      <c r="D38" t="s">
        <v>163</v>
      </c>
      <c r="E38" t="s">
        <v>869</v>
      </c>
      <c r="F38" t="s">
        <v>529</v>
      </c>
      <c r="G38" t="s">
        <v>530</v>
      </c>
      <c r="H38">
        <v>19.954999999999998</v>
      </c>
      <c r="I38">
        <v>19.29</v>
      </c>
      <c r="J38">
        <v>19.431000000000001</v>
      </c>
      <c r="K38">
        <v>21.21</v>
      </c>
      <c r="L38">
        <v>19.015999999999998</v>
      </c>
      <c r="M38">
        <f>L39*(L38/100)</f>
        <v>77.544585760000004</v>
      </c>
    </row>
    <row r="39" spans="1:13" x14ac:dyDescent="0.25">
      <c r="A39" t="s">
        <v>527</v>
      </c>
      <c r="B39" t="s">
        <v>908</v>
      </c>
      <c r="C39" t="s">
        <v>528</v>
      </c>
      <c r="D39" t="s">
        <v>163</v>
      </c>
      <c r="E39" t="s">
        <v>871</v>
      </c>
      <c r="F39" t="s">
        <v>529</v>
      </c>
      <c r="G39" t="s">
        <v>872</v>
      </c>
      <c r="H39">
        <v>374.85</v>
      </c>
      <c r="I39">
        <v>336.55500000000001</v>
      </c>
      <c r="J39">
        <v>372.24299999999999</v>
      </c>
      <c r="K39">
        <v>407.786</v>
      </c>
      <c r="L39">
        <v>407.786</v>
      </c>
    </row>
    <row r="40" spans="1:13" x14ac:dyDescent="0.25">
      <c r="A40" t="s">
        <v>527</v>
      </c>
      <c r="B40" t="s">
        <v>909</v>
      </c>
      <c r="C40" t="s">
        <v>528</v>
      </c>
      <c r="D40" t="s">
        <v>166</v>
      </c>
      <c r="E40" t="s">
        <v>869</v>
      </c>
      <c r="F40" t="s">
        <v>529</v>
      </c>
      <c r="G40" t="s">
        <v>530</v>
      </c>
      <c r="H40">
        <v>21.895</v>
      </c>
      <c r="I40">
        <v>22.251999999999999</v>
      </c>
      <c r="J40">
        <v>20.86</v>
      </c>
      <c r="K40">
        <v>19.693999999999999</v>
      </c>
      <c r="L40">
        <v>19.298999999999999</v>
      </c>
      <c r="M40">
        <f>L41*(L40/100)</f>
        <v>6.6394349699999999</v>
      </c>
    </row>
    <row r="41" spans="1:13" x14ac:dyDescent="0.25">
      <c r="A41" t="s">
        <v>527</v>
      </c>
      <c r="B41" t="s">
        <v>910</v>
      </c>
      <c r="C41" t="s">
        <v>528</v>
      </c>
      <c r="D41" t="s">
        <v>166</v>
      </c>
      <c r="E41" t="s">
        <v>871</v>
      </c>
      <c r="F41" t="s">
        <v>529</v>
      </c>
      <c r="G41" t="s">
        <v>872</v>
      </c>
      <c r="H41">
        <v>31.652999999999999</v>
      </c>
      <c r="I41">
        <v>30.728999999999999</v>
      </c>
      <c r="J41">
        <v>30.756</v>
      </c>
      <c r="K41">
        <v>32.491</v>
      </c>
      <c r="L41">
        <v>34.402999999999999</v>
      </c>
    </row>
    <row r="42" spans="1:13" x14ac:dyDescent="0.25">
      <c r="A42" t="s">
        <v>527</v>
      </c>
      <c r="B42" t="s">
        <v>911</v>
      </c>
      <c r="C42" t="s">
        <v>528</v>
      </c>
      <c r="D42" t="s">
        <v>564</v>
      </c>
      <c r="E42" t="s">
        <v>869</v>
      </c>
      <c r="F42" t="s">
        <v>529</v>
      </c>
      <c r="G42" t="s">
        <v>530</v>
      </c>
      <c r="H42">
        <v>27.704999999999998</v>
      </c>
      <c r="I42">
        <v>23.919</v>
      </c>
      <c r="J42">
        <v>23.797999999999998</v>
      </c>
      <c r="K42">
        <v>21.19</v>
      </c>
      <c r="L42">
        <v>20.606999999999999</v>
      </c>
      <c r="M42">
        <f>L43*(L42/100)</f>
        <v>0.23924727000000001</v>
      </c>
    </row>
    <row r="43" spans="1:13" x14ac:dyDescent="0.25">
      <c r="A43" t="s">
        <v>527</v>
      </c>
      <c r="B43" t="s">
        <v>912</v>
      </c>
      <c r="C43" t="s">
        <v>528</v>
      </c>
      <c r="D43" t="s">
        <v>564</v>
      </c>
      <c r="E43" t="s">
        <v>871</v>
      </c>
      <c r="F43" t="s">
        <v>529</v>
      </c>
      <c r="G43" t="s">
        <v>872</v>
      </c>
      <c r="H43">
        <v>0.54600000000000004</v>
      </c>
      <c r="I43">
        <v>0.69599999999999995</v>
      </c>
      <c r="J43">
        <v>0.82799999999999996</v>
      </c>
      <c r="K43">
        <v>0.98099999999999998</v>
      </c>
      <c r="L43">
        <v>1.161</v>
      </c>
    </row>
    <row r="44" spans="1:13" x14ac:dyDescent="0.25">
      <c r="A44" t="s">
        <v>527</v>
      </c>
      <c r="B44" t="s">
        <v>913</v>
      </c>
      <c r="C44" t="s">
        <v>528</v>
      </c>
      <c r="D44" t="s">
        <v>181</v>
      </c>
      <c r="E44" t="s">
        <v>869</v>
      </c>
      <c r="F44" t="s">
        <v>529</v>
      </c>
      <c r="G44" t="s">
        <v>530</v>
      </c>
      <c r="H44">
        <v>16.716000000000001</v>
      </c>
      <c r="I44">
        <v>15.426</v>
      </c>
      <c r="J44">
        <v>17.556000000000001</v>
      </c>
      <c r="K44">
        <v>16.484000000000002</v>
      </c>
      <c r="L44">
        <v>15.895</v>
      </c>
      <c r="M44">
        <f>L45*(L44/100)</f>
        <v>1.3145165000000001</v>
      </c>
    </row>
    <row r="45" spans="1:13" x14ac:dyDescent="0.25">
      <c r="A45" t="s">
        <v>527</v>
      </c>
      <c r="B45" t="s">
        <v>914</v>
      </c>
      <c r="C45" t="s">
        <v>528</v>
      </c>
      <c r="D45" t="s">
        <v>181</v>
      </c>
      <c r="E45" t="s">
        <v>871</v>
      </c>
      <c r="F45" t="s">
        <v>529</v>
      </c>
      <c r="G45" t="s">
        <v>872</v>
      </c>
      <c r="H45">
        <v>7.1210000000000004</v>
      </c>
      <c r="I45">
        <v>6.4009999999999998</v>
      </c>
      <c r="J45">
        <v>6.97</v>
      </c>
      <c r="K45">
        <v>7.71</v>
      </c>
      <c r="L45">
        <v>8.27</v>
      </c>
    </row>
    <row r="46" spans="1:13" x14ac:dyDescent="0.25">
      <c r="A46" t="s">
        <v>527</v>
      </c>
      <c r="B46" t="s">
        <v>915</v>
      </c>
      <c r="C46" t="s">
        <v>528</v>
      </c>
      <c r="D46" t="s">
        <v>192</v>
      </c>
      <c r="E46" t="s">
        <v>869</v>
      </c>
      <c r="F46" t="s">
        <v>529</v>
      </c>
      <c r="G46" t="s">
        <v>530</v>
      </c>
      <c r="H46">
        <v>18.587</v>
      </c>
      <c r="I46">
        <v>19.535</v>
      </c>
      <c r="J46">
        <v>19.108000000000001</v>
      </c>
      <c r="K46">
        <v>19.108000000000001</v>
      </c>
      <c r="L46">
        <v>19.108000000000001</v>
      </c>
      <c r="M46">
        <f>L47*(L46/100)</f>
        <v>18.910041119999999</v>
      </c>
    </row>
    <row r="47" spans="1:13" x14ac:dyDescent="0.25">
      <c r="A47" t="s">
        <v>527</v>
      </c>
      <c r="B47" t="s">
        <v>916</v>
      </c>
      <c r="C47" t="s">
        <v>528</v>
      </c>
      <c r="D47" t="s">
        <v>192</v>
      </c>
      <c r="E47" t="s">
        <v>871</v>
      </c>
      <c r="F47" t="s">
        <v>529</v>
      </c>
      <c r="G47" t="s">
        <v>872</v>
      </c>
      <c r="H47">
        <v>74.584000000000003</v>
      </c>
      <c r="I47">
        <v>83.722999999999999</v>
      </c>
      <c r="J47">
        <v>98.963999999999999</v>
      </c>
      <c r="K47">
        <v>98.963999999999999</v>
      </c>
      <c r="L47">
        <v>98.963999999999999</v>
      </c>
    </row>
    <row r="48" spans="1:13" x14ac:dyDescent="0.25">
      <c r="A48" t="s">
        <v>527</v>
      </c>
      <c r="B48" t="s">
        <v>917</v>
      </c>
      <c r="C48" t="s">
        <v>528</v>
      </c>
      <c r="D48" t="s">
        <v>570</v>
      </c>
      <c r="E48" t="s">
        <v>869</v>
      </c>
      <c r="F48" t="s">
        <v>529</v>
      </c>
      <c r="G48" t="s">
        <v>530</v>
      </c>
      <c r="H48">
        <v>27.381</v>
      </c>
      <c r="I48">
        <v>28.018999999999998</v>
      </c>
      <c r="J48">
        <v>27.189</v>
      </c>
      <c r="K48">
        <v>29.295000000000002</v>
      </c>
      <c r="L48">
        <v>29.443000000000001</v>
      </c>
      <c r="M48">
        <f>L49*(L48/100)</f>
        <v>6.0116717400000006</v>
      </c>
    </row>
    <row r="49" spans="1:13" x14ac:dyDescent="0.25">
      <c r="A49" t="s">
        <v>527</v>
      </c>
      <c r="B49" t="s">
        <v>918</v>
      </c>
      <c r="C49" t="s">
        <v>528</v>
      </c>
      <c r="D49" t="s">
        <v>570</v>
      </c>
      <c r="E49" t="s">
        <v>871</v>
      </c>
      <c r="F49" t="s">
        <v>529</v>
      </c>
      <c r="G49" t="s">
        <v>872</v>
      </c>
      <c r="H49">
        <v>10.715999999999999</v>
      </c>
      <c r="I49">
        <v>12.242000000000001</v>
      </c>
      <c r="J49">
        <v>14.426</v>
      </c>
      <c r="K49">
        <v>17.542000000000002</v>
      </c>
      <c r="L49">
        <v>20.417999999999999</v>
      </c>
    </row>
    <row r="50" spans="1:13" x14ac:dyDescent="0.25">
      <c r="A50" t="s">
        <v>527</v>
      </c>
      <c r="B50" t="s">
        <v>919</v>
      </c>
      <c r="C50" t="s">
        <v>528</v>
      </c>
      <c r="D50" t="s">
        <v>210</v>
      </c>
      <c r="E50" t="s">
        <v>869</v>
      </c>
      <c r="F50" t="s">
        <v>529</v>
      </c>
      <c r="G50" t="s">
        <v>530</v>
      </c>
      <c r="H50">
        <v>36.58</v>
      </c>
      <c r="I50">
        <v>35.945999999999998</v>
      </c>
      <c r="J50">
        <v>35.783999999999999</v>
      </c>
      <c r="K50">
        <v>34.031999999999996</v>
      </c>
      <c r="L50">
        <v>36.073999999999998</v>
      </c>
      <c r="M50">
        <f>L51*(L50/100)</f>
        <v>21.913151299999999</v>
      </c>
    </row>
    <row r="51" spans="1:13" x14ac:dyDescent="0.25">
      <c r="A51" t="s">
        <v>527</v>
      </c>
      <c r="B51" t="s">
        <v>920</v>
      </c>
      <c r="C51" t="s">
        <v>528</v>
      </c>
      <c r="D51" t="s">
        <v>210</v>
      </c>
      <c r="E51" t="s">
        <v>871</v>
      </c>
      <c r="F51" t="s">
        <v>529</v>
      </c>
      <c r="G51" t="s">
        <v>872</v>
      </c>
      <c r="H51">
        <v>44.595999999999997</v>
      </c>
      <c r="I51">
        <v>48.54</v>
      </c>
      <c r="J51">
        <v>51.331000000000003</v>
      </c>
      <c r="K51">
        <v>57.588999999999999</v>
      </c>
      <c r="L51">
        <v>60.744999999999997</v>
      </c>
    </row>
    <row r="52" spans="1:13" x14ac:dyDescent="0.25">
      <c r="A52" t="s">
        <v>527</v>
      </c>
      <c r="B52" t="s">
        <v>921</v>
      </c>
      <c r="C52" t="s">
        <v>528</v>
      </c>
      <c r="D52" t="s">
        <v>227</v>
      </c>
      <c r="E52" t="s">
        <v>869</v>
      </c>
      <c r="F52" t="s">
        <v>529</v>
      </c>
      <c r="G52" t="s">
        <v>530</v>
      </c>
      <c r="H52">
        <v>28.202999999999999</v>
      </c>
      <c r="I52">
        <v>27.384</v>
      </c>
      <c r="J52">
        <v>26.507000000000001</v>
      </c>
      <c r="K52">
        <v>29.721</v>
      </c>
      <c r="L52">
        <v>29.631</v>
      </c>
      <c r="M52">
        <f>L53*(L52/100)</f>
        <v>12.220713330000001</v>
      </c>
    </row>
    <row r="53" spans="1:13" x14ac:dyDescent="0.25">
      <c r="A53" t="s">
        <v>527</v>
      </c>
      <c r="B53" t="s">
        <v>922</v>
      </c>
      <c r="C53" t="s">
        <v>528</v>
      </c>
      <c r="D53" t="s">
        <v>227</v>
      </c>
      <c r="E53" t="s">
        <v>871</v>
      </c>
      <c r="F53" t="s">
        <v>529</v>
      </c>
      <c r="G53" t="s">
        <v>872</v>
      </c>
      <c r="H53">
        <v>29.164000000000001</v>
      </c>
      <c r="I53">
        <v>27.577999999999999</v>
      </c>
      <c r="J53">
        <v>25.303000000000001</v>
      </c>
      <c r="K53">
        <v>28.88</v>
      </c>
      <c r="L53">
        <v>41.243000000000002</v>
      </c>
    </row>
    <row r="54" spans="1:13" x14ac:dyDescent="0.25">
      <c r="M54">
        <f>SUM(M2:M53)</f>
        <v>409.66201173000013</v>
      </c>
    </row>
    <row r="55" spans="1:13" x14ac:dyDescent="0.25">
      <c r="M55">
        <f>M54*1.5</f>
        <v>614.4930175950002</v>
      </c>
    </row>
    <row r="56" spans="1:13" x14ac:dyDescent="0.25">
      <c r="M56">
        <f>M55-M54</f>
        <v>204.83100586500007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D9B8B-DB59-475F-9E7A-4E558846B082}">
  <sheetPr codeName="Sheet9"/>
  <dimension ref="A1:ED1409"/>
  <sheetViews>
    <sheetView workbookViewId="0">
      <selection activeCell="E1413" sqref="E1413"/>
    </sheetView>
  </sheetViews>
  <sheetFormatPr defaultRowHeight="15" x14ac:dyDescent="0.25"/>
  <cols>
    <col min="3" max="3" width="10.42578125" customWidth="1"/>
    <col min="4" max="4" width="10.28515625" customWidth="1"/>
    <col min="5" max="5" width="10.85546875" customWidth="1"/>
    <col min="6" max="6" width="11" customWidth="1"/>
    <col min="7" max="7" width="11.140625" bestFit="1" customWidth="1"/>
    <col min="8" max="10" width="10.140625" bestFit="1" customWidth="1"/>
    <col min="11" max="16" width="11.7109375" bestFit="1" customWidth="1"/>
    <col min="17" max="17" width="11.42578125" customWidth="1"/>
    <col min="18" max="19" width="10.140625" bestFit="1" customWidth="1"/>
  </cols>
  <sheetData>
    <row r="1" spans="1:134" x14ac:dyDescent="0.25">
      <c r="A1" s="2" t="s">
        <v>10</v>
      </c>
      <c r="B1" s="2"/>
      <c r="C1" t="s">
        <v>281</v>
      </c>
      <c r="D1" s="5"/>
      <c r="E1" s="5"/>
      <c r="R1" s="2"/>
      <c r="T1" s="5"/>
      <c r="U1" s="5"/>
      <c r="AH1" s="2"/>
      <c r="AJ1" s="5"/>
      <c r="AK1" s="5"/>
      <c r="AX1" s="2"/>
      <c r="AZ1" s="5"/>
      <c r="BA1" s="5"/>
      <c r="BN1" s="2"/>
      <c r="BP1" s="5"/>
      <c r="BQ1" s="5"/>
      <c r="CD1" s="2"/>
      <c r="CF1" s="5"/>
      <c r="CG1" s="5"/>
      <c r="CT1" s="2"/>
      <c r="CV1" s="5"/>
      <c r="CW1" s="5"/>
      <c r="DJ1" s="2"/>
      <c r="DL1" s="5"/>
      <c r="DM1" s="5"/>
      <c r="DZ1" s="2"/>
      <c r="EB1" s="5"/>
      <c r="EC1" s="5"/>
    </row>
    <row r="2" spans="1:134" x14ac:dyDescent="0.25">
      <c r="A2" s="4" t="s">
        <v>792</v>
      </c>
      <c r="B2" s="4"/>
      <c r="C2">
        <v>2015</v>
      </c>
      <c r="D2">
        <v>2016</v>
      </c>
      <c r="E2">
        <v>2017</v>
      </c>
      <c r="F2">
        <f t="shared" ref="F2:P2" si="0">E2+1</f>
        <v>2018</v>
      </c>
      <c r="G2">
        <f t="shared" si="0"/>
        <v>2019</v>
      </c>
      <c r="H2">
        <f t="shared" si="0"/>
        <v>2020</v>
      </c>
      <c r="I2">
        <f t="shared" si="0"/>
        <v>2021</v>
      </c>
      <c r="J2">
        <f t="shared" si="0"/>
        <v>2022</v>
      </c>
      <c r="K2">
        <f t="shared" si="0"/>
        <v>2023</v>
      </c>
      <c r="L2">
        <f t="shared" si="0"/>
        <v>2024</v>
      </c>
      <c r="M2">
        <f t="shared" si="0"/>
        <v>2025</v>
      </c>
      <c r="N2">
        <f t="shared" si="0"/>
        <v>2026</v>
      </c>
      <c r="O2">
        <f t="shared" si="0"/>
        <v>2027</v>
      </c>
      <c r="P2">
        <f t="shared" si="0"/>
        <v>2028</v>
      </c>
      <c r="Q2">
        <v>2029</v>
      </c>
      <c r="R2">
        <v>2030</v>
      </c>
      <c r="AH2" s="4"/>
      <c r="AX2" s="4"/>
      <c r="BN2" s="4"/>
      <c r="CD2" s="4"/>
      <c r="CT2" s="4"/>
      <c r="DJ2" s="4"/>
      <c r="DZ2" s="4"/>
    </row>
    <row r="3" spans="1:134" x14ac:dyDescent="0.25">
      <c r="A3" t="s">
        <v>282</v>
      </c>
      <c r="C3">
        <v>9.1590000000000007</v>
      </c>
      <c r="D3">
        <v>30.693999999999999</v>
      </c>
      <c r="E3">
        <v>29.844000000000001</v>
      </c>
      <c r="F3">
        <v>19.629000000000001</v>
      </c>
      <c r="G3">
        <v>17.079000000000001</v>
      </c>
      <c r="H3">
        <v>22.277000000000001</v>
      </c>
      <c r="I3">
        <v>25.765000000000001</v>
      </c>
      <c r="J3">
        <v>21.36</v>
      </c>
      <c r="K3">
        <v>13.638999999999999</v>
      </c>
      <c r="L3">
        <v>28.231999999999999</v>
      </c>
      <c r="M3">
        <v>20.163</v>
      </c>
      <c r="N3">
        <v>12.897</v>
      </c>
      <c r="O3">
        <v>12.79</v>
      </c>
      <c r="P3">
        <v>10.294</v>
      </c>
      <c r="Q3">
        <v>10.034000000000001</v>
      </c>
      <c r="R3">
        <v>9.9260000000000002</v>
      </c>
    </row>
    <row r="4" spans="1:134" s="8" customFormat="1" x14ac:dyDescent="0.25">
      <c r="A4" s="7" t="s">
        <v>283</v>
      </c>
      <c r="B4" s="7"/>
      <c r="C4">
        <v>3774</v>
      </c>
      <c r="D4">
        <v>3648</v>
      </c>
      <c r="E4">
        <v>4500</v>
      </c>
      <c r="F4">
        <v>5878</v>
      </c>
      <c r="G4" s="8">
        <v>6291</v>
      </c>
      <c r="H4" s="8">
        <v>7691</v>
      </c>
      <c r="I4" s="8">
        <v>9207</v>
      </c>
      <c r="J4" s="8">
        <v>12800</v>
      </c>
      <c r="K4" s="8">
        <v>14463</v>
      </c>
      <c r="L4" s="8">
        <v>19744</v>
      </c>
      <c r="M4" s="8">
        <v>24369</v>
      </c>
      <c r="N4" s="8">
        <v>24120</v>
      </c>
      <c r="O4" s="8">
        <v>27500</v>
      </c>
      <c r="P4" s="8">
        <v>31109</v>
      </c>
      <c r="Q4" s="8">
        <v>35457</v>
      </c>
      <c r="R4" s="7">
        <v>39676</v>
      </c>
      <c r="S4"/>
      <c r="T4"/>
      <c r="U4"/>
      <c r="V4"/>
      <c r="AH4" s="7"/>
      <c r="AI4"/>
      <c r="AJ4"/>
      <c r="AK4"/>
      <c r="AL4"/>
      <c r="AX4" s="7"/>
      <c r="AY4"/>
      <c r="AZ4"/>
      <c r="BA4"/>
      <c r="BB4"/>
      <c r="BN4" s="7"/>
      <c r="BO4"/>
      <c r="BP4"/>
      <c r="BQ4"/>
      <c r="BR4"/>
      <c r="CD4" s="7"/>
      <c r="CE4"/>
      <c r="CF4"/>
      <c r="CG4"/>
      <c r="CH4"/>
      <c r="CT4" s="7"/>
      <c r="CU4"/>
      <c r="CV4"/>
      <c r="CW4"/>
      <c r="CX4"/>
      <c r="DJ4" s="7"/>
      <c r="DK4"/>
      <c r="DL4"/>
      <c r="DM4"/>
      <c r="DN4"/>
      <c r="DZ4" s="7"/>
      <c r="EA4"/>
      <c r="EB4"/>
      <c r="EC4"/>
      <c r="ED4"/>
    </row>
    <row r="5" spans="1:134" x14ac:dyDescent="0.25">
      <c r="A5" s="7" t="s">
        <v>284</v>
      </c>
      <c r="B5" s="7"/>
      <c r="C5">
        <v>248</v>
      </c>
      <c r="D5">
        <v>470</v>
      </c>
      <c r="E5">
        <v>678</v>
      </c>
      <c r="F5">
        <v>1320</v>
      </c>
      <c r="G5">
        <v>1721</v>
      </c>
      <c r="H5">
        <v>2300</v>
      </c>
      <c r="I5">
        <v>2444</v>
      </c>
      <c r="J5">
        <v>2277</v>
      </c>
      <c r="K5">
        <v>4079</v>
      </c>
      <c r="L5">
        <v>4778</v>
      </c>
      <c r="M5">
        <v>4763</v>
      </c>
      <c r="N5">
        <v>5356</v>
      </c>
      <c r="O5">
        <v>6033</v>
      </c>
      <c r="P5">
        <v>7054</v>
      </c>
      <c r="Q5">
        <v>8315</v>
      </c>
      <c r="R5" s="7">
        <v>9481</v>
      </c>
      <c r="AH5" s="7"/>
      <c r="AX5" s="7"/>
      <c r="BN5" s="7"/>
      <c r="CD5" s="7"/>
      <c r="CT5" s="7"/>
      <c r="DJ5" s="7"/>
      <c r="DZ5" s="7"/>
    </row>
    <row r="6" spans="1:134" s="8" customFormat="1" x14ac:dyDescent="0.25">
      <c r="A6" s="7" t="s">
        <v>285</v>
      </c>
      <c r="B6" s="7"/>
      <c r="C6" s="8">
        <f t="shared" ref="C6:R6" si="1">C4-C5</f>
        <v>3526</v>
      </c>
      <c r="D6" s="8">
        <f t="shared" si="1"/>
        <v>3178</v>
      </c>
      <c r="E6" s="8">
        <f t="shared" si="1"/>
        <v>3822</v>
      </c>
      <c r="F6" s="8">
        <f t="shared" si="1"/>
        <v>4558</v>
      </c>
      <c r="G6" s="8">
        <f t="shared" si="1"/>
        <v>4570</v>
      </c>
      <c r="H6" s="8">
        <f t="shared" si="1"/>
        <v>5391</v>
      </c>
      <c r="I6" s="8">
        <f t="shared" si="1"/>
        <v>6763</v>
      </c>
      <c r="J6" s="8">
        <f t="shared" si="1"/>
        <v>10523</v>
      </c>
      <c r="K6" s="8">
        <f t="shared" si="1"/>
        <v>10384</v>
      </c>
      <c r="L6" s="8">
        <f t="shared" si="1"/>
        <v>14966</v>
      </c>
      <c r="M6" s="8">
        <f t="shared" si="1"/>
        <v>19606</v>
      </c>
      <c r="N6" s="8">
        <f t="shared" si="1"/>
        <v>18764</v>
      </c>
      <c r="O6" s="8">
        <f t="shared" si="1"/>
        <v>21467</v>
      </c>
      <c r="P6" s="8">
        <f t="shared" si="1"/>
        <v>24055</v>
      </c>
      <c r="Q6" s="8">
        <f t="shared" si="1"/>
        <v>27142</v>
      </c>
      <c r="R6" s="8">
        <f t="shared" si="1"/>
        <v>30195</v>
      </c>
      <c r="AH6" s="7"/>
      <c r="AX6" s="7"/>
      <c r="BN6" s="7"/>
      <c r="CD6" s="7"/>
      <c r="CT6" s="7"/>
      <c r="DJ6" s="7"/>
      <c r="DZ6" s="7"/>
    </row>
    <row r="7" spans="1:134" x14ac:dyDescent="0.25">
      <c r="A7" t="s">
        <v>286</v>
      </c>
      <c r="C7">
        <v>1</v>
      </c>
      <c r="D7">
        <f t="shared" ref="D7:R7" si="2">C7*(1+(D3/100))</f>
        <v>1.30694</v>
      </c>
      <c r="E7">
        <f t="shared" si="2"/>
        <v>1.6969831736000001</v>
      </c>
      <c r="F7">
        <f t="shared" si="2"/>
        <v>2.0300840007459442</v>
      </c>
      <c r="G7">
        <f t="shared" si="2"/>
        <v>2.376802047233344</v>
      </c>
      <c r="H7">
        <f t="shared" si="2"/>
        <v>2.9062822392955163</v>
      </c>
      <c r="I7">
        <f t="shared" si="2"/>
        <v>3.6550858582500059</v>
      </c>
      <c r="J7">
        <f t="shared" si="2"/>
        <v>4.4358121975722069</v>
      </c>
      <c r="K7">
        <f t="shared" si="2"/>
        <v>5.0408126231990806</v>
      </c>
      <c r="L7">
        <f t="shared" si="2"/>
        <v>6.4639348429806445</v>
      </c>
      <c r="M7">
        <f t="shared" si="2"/>
        <v>7.7672580253708317</v>
      </c>
      <c r="N7">
        <f t="shared" si="2"/>
        <v>8.7690012929029084</v>
      </c>
      <c r="O7">
        <f t="shared" si="2"/>
        <v>9.8905565582651889</v>
      </c>
      <c r="P7">
        <f t="shared" si="2"/>
        <v>10.908690450373008</v>
      </c>
      <c r="Q7">
        <f t="shared" si="2"/>
        <v>12.003268450163437</v>
      </c>
      <c r="R7">
        <f t="shared" si="2"/>
        <v>13.194712876526658</v>
      </c>
    </row>
    <row r="8" spans="1:134" x14ac:dyDescent="0.25">
      <c r="A8" t="s">
        <v>287</v>
      </c>
      <c r="C8">
        <f t="shared" ref="C8:R8" si="3">C6/C7</f>
        <v>3526</v>
      </c>
      <c r="D8">
        <f t="shared" si="3"/>
        <v>2431.634198968583</v>
      </c>
      <c r="E8">
        <f t="shared" si="3"/>
        <v>2252.2321137056206</v>
      </c>
      <c r="F8">
        <f t="shared" si="3"/>
        <v>2245.227290262465</v>
      </c>
      <c r="G8">
        <f t="shared" si="3"/>
        <v>1922.7516255800908</v>
      </c>
      <c r="H8">
        <f t="shared" si="3"/>
        <v>1854.9471648379133</v>
      </c>
      <c r="I8">
        <f t="shared" si="3"/>
        <v>1850.2985325871418</v>
      </c>
      <c r="J8">
        <f t="shared" si="3"/>
        <v>2372.2825789963363</v>
      </c>
      <c r="K8">
        <f t="shared" si="3"/>
        <v>2059.9853190753875</v>
      </c>
      <c r="L8">
        <f t="shared" si="3"/>
        <v>2315.3079917338537</v>
      </c>
      <c r="M8">
        <f t="shared" si="3"/>
        <v>2524.185489391406</v>
      </c>
      <c r="N8">
        <f t="shared" si="3"/>
        <v>2139.8103812787017</v>
      </c>
      <c r="O8">
        <f t="shared" si="3"/>
        <v>2170.4541977529857</v>
      </c>
      <c r="P8">
        <f t="shared" si="3"/>
        <v>2205.1226138860206</v>
      </c>
      <c r="Q8">
        <f t="shared" si="3"/>
        <v>2261.2174436230684</v>
      </c>
      <c r="R8">
        <f t="shared" si="3"/>
        <v>2288.4166016008417</v>
      </c>
    </row>
    <row r="9" spans="1:134" x14ac:dyDescent="0.25">
      <c r="A9" t="s">
        <v>288</v>
      </c>
      <c r="C9">
        <v>28.158000000000001</v>
      </c>
      <c r="D9">
        <v>29.183</v>
      </c>
      <c r="E9">
        <v>30.234999999999999</v>
      </c>
      <c r="F9">
        <v>31.297000000000001</v>
      </c>
      <c r="G9">
        <v>32.375999999999998</v>
      </c>
      <c r="H9">
        <v>33.451000000000001</v>
      </c>
      <c r="I9">
        <v>34.531999999999996</v>
      </c>
      <c r="J9">
        <v>35.634999999999998</v>
      </c>
      <c r="K9">
        <v>36.75</v>
      </c>
      <c r="L9">
        <v>37.886000000000003</v>
      </c>
      <c r="M9">
        <v>39.212000000000003</v>
      </c>
      <c r="N9">
        <v>40.584000000000003</v>
      </c>
      <c r="O9">
        <v>42.005000000000003</v>
      </c>
      <c r="P9">
        <v>43.475000000000001</v>
      </c>
      <c r="Q9">
        <v>44.997</v>
      </c>
      <c r="R9">
        <v>46.570999999999998</v>
      </c>
    </row>
    <row r="10" spans="1:134" x14ac:dyDescent="0.25">
      <c r="A10" t="s">
        <v>289</v>
      </c>
      <c r="C10">
        <f t="shared" ref="C10:R10" si="4">C8/C9</f>
        <v>125.22196178705873</v>
      </c>
      <c r="D10">
        <f t="shared" si="4"/>
        <v>83.323654146886298</v>
      </c>
      <c r="E10">
        <f t="shared" si="4"/>
        <v>74.490891804386322</v>
      </c>
      <c r="F10">
        <f t="shared" si="4"/>
        <v>71.739377264992328</v>
      </c>
      <c r="G10">
        <f t="shared" si="4"/>
        <v>59.388177217077185</v>
      </c>
      <c r="H10">
        <f t="shared" si="4"/>
        <v>55.452667030519663</v>
      </c>
      <c r="I10">
        <f t="shared" si="4"/>
        <v>53.582142146042571</v>
      </c>
      <c r="J10">
        <f t="shared" si="4"/>
        <v>66.571701388980955</v>
      </c>
      <c r="K10">
        <f t="shared" si="4"/>
        <v>56.054022287765648</v>
      </c>
      <c r="L10">
        <f t="shared" si="4"/>
        <v>61.112495162694756</v>
      </c>
      <c r="M10">
        <f t="shared" si="4"/>
        <v>64.372781020896809</v>
      </c>
      <c r="N10">
        <f t="shared" si="4"/>
        <v>52.725467703496491</v>
      </c>
      <c r="O10">
        <f t="shared" si="4"/>
        <v>51.671329550124639</v>
      </c>
      <c r="P10">
        <f t="shared" si="4"/>
        <v>50.721624241196565</v>
      </c>
      <c r="Q10">
        <f t="shared" si="4"/>
        <v>50.252626700070415</v>
      </c>
      <c r="R10">
        <f t="shared" si="4"/>
        <v>49.138231981293977</v>
      </c>
    </row>
    <row r="11" spans="1:134" x14ac:dyDescent="0.25">
      <c r="A11" t="s">
        <v>290</v>
      </c>
      <c r="G11">
        <v>100</v>
      </c>
      <c r="H11">
        <f t="shared" ref="H11:R11" si="5">(H10/G10)*G11</f>
        <v>93.373243007320568</v>
      </c>
      <c r="I11">
        <f t="shared" si="5"/>
        <v>90.22358431744378</v>
      </c>
      <c r="J11">
        <f t="shared" si="5"/>
        <v>112.09588256202304</v>
      </c>
      <c r="K11">
        <f t="shared" si="5"/>
        <v>94.385827136730526</v>
      </c>
      <c r="L11">
        <f t="shared" si="5"/>
        <v>102.90347006158281</v>
      </c>
      <c r="M11">
        <f t="shared" si="5"/>
        <v>108.39325946240072</v>
      </c>
      <c r="N11">
        <f t="shared" si="5"/>
        <v>88.781084340698015</v>
      </c>
      <c r="O11">
        <f t="shared" si="5"/>
        <v>87.00608769529039</v>
      </c>
      <c r="P11">
        <f t="shared" si="5"/>
        <v>85.406938919505123</v>
      </c>
      <c r="Q11">
        <f t="shared" si="5"/>
        <v>84.617223587088262</v>
      </c>
      <c r="R11">
        <f t="shared" si="5"/>
        <v>82.740764717668725</v>
      </c>
    </row>
    <row r="12" spans="1:134" x14ac:dyDescent="0.25">
      <c r="A12" t="s">
        <v>519</v>
      </c>
      <c r="M12" s="12">
        <f>(M11-G11)/G11</f>
        <v>8.3932594624007206E-2</v>
      </c>
    </row>
    <row r="14" spans="1:134" x14ac:dyDescent="0.25">
      <c r="A14" t="s">
        <v>291</v>
      </c>
      <c r="C14">
        <v>1388</v>
      </c>
      <c r="D14">
        <v>1092</v>
      </c>
      <c r="E14">
        <v>1917</v>
      </c>
      <c r="F14">
        <v>1972</v>
      </c>
      <c r="G14">
        <v>1726</v>
      </c>
      <c r="H14">
        <v>1726</v>
      </c>
      <c r="I14">
        <v>2806</v>
      </c>
      <c r="J14">
        <v>3597</v>
      </c>
      <c r="K14">
        <v>4225</v>
      </c>
      <c r="L14">
        <v>5837</v>
      </c>
      <c r="M14">
        <v>7254</v>
      </c>
      <c r="N14">
        <v>8045</v>
      </c>
      <c r="O14">
        <v>8949</v>
      </c>
      <c r="P14">
        <v>9971</v>
      </c>
      <c r="Q14">
        <v>11354</v>
      </c>
      <c r="R14">
        <v>12817</v>
      </c>
      <c r="S14" t="s">
        <v>292</v>
      </c>
    </row>
    <row r="15" spans="1:134" x14ac:dyDescent="0.25">
      <c r="A15" t="s">
        <v>293</v>
      </c>
      <c r="C15">
        <f t="shared" ref="C15:F15" si="6">(C14/C7)/C9</f>
        <v>49.293273670004972</v>
      </c>
      <c r="D15">
        <f t="shared" si="6"/>
        <v>28.631035345626135</v>
      </c>
      <c r="E15">
        <f t="shared" si="6"/>
        <v>37.362386077710255</v>
      </c>
      <c r="F15">
        <f t="shared" si="6"/>
        <v>31.037747250233625</v>
      </c>
      <c r="G15">
        <f>(G14/G7)/G9</f>
        <v>22.429757959885169</v>
      </c>
      <c r="H15">
        <f>(H14/H7)/H9</f>
        <v>17.753905267051927</v>
      </c>
      <c r="I15">
        <f t="shared" ref="I15:R15" si="7">(I14/I7)/I9</f>
        <v>22.231478761170408</v>
      </c>
      <c r="J15">
        <f t="shared" si="7"/>
        <v>22.755716990987789</v>
      </c>
      <c r="K15">
        <f t="shared" si="7"/>
        <v>22.807034299480918</v>
      </c>
      <c r="L15">
        <f t="shared" si="7"/>
        <v>23.8349348031972</v>
      </c>
      <c r="M15">
        <f t="shared" si="7"/>
        <v>23.8172066472297</v>
      </c>
      <c r="N15">
        <f t="shared" si="7"/>
        <v>22.605861632627864</v>
      </c>
      <c r="O15">
        <f t="shared" si="7"/>
        <v>21.540351616158073</v>
      </c>
      <c r="P15">
        <f t="shared" si="7"/>
        <v>21.024540233172768</v>
      </c>
      <c r="Q15">
        <f t="shared" si="7"/>
        <v>21.021602076213966</v>
      </c>
      <c r="R15">
        <f t="shared" si="7"/>
        <v>20.85791420116724</v>
      </c>
    </row>
    <row r="16" spans="1:134" x14ac:dyDescent="0.25">
      <c r="A16" t="s">
        <v>290</v>
      </c>
      <c r="G16">
        <v>100</v>
      </c>
      <c r="H16">
        <f t="shared" ref="H16:R16" si="8">(H15/G15)*G16</f>
        <v>79.153351983575391</v>
      </c>
      <c r="I16">
        <f t="shared" si="8"/>
        <v>99.115999383188282</v>
      </c>
      <c r="J16">
        <f t="shared" si="8"/>
        <v>101.45324364037091</v>
      </c>
      <c r="K16">
        <f t="shared" si="8"/>
        <v>101.68203482298156</v>
      </c>
      <c r="L16">
        <f t="shared" si="8"/>
        <v>106.26478825953065</v>
      </c>
      <c r="M16">
        <f t="shared" si="8"/>
        <v>106.18574970726804</v>
      </c>
      <c r="N16">
        <f t="shared" si="8"/>
        <v>100.78513407526576</v>
      </c>
      <c r="O16">
        <f t="shared" si="8"/>
        <v>96.034703783617417</v>
      </c>
      <c r="P16">
        <f t="shared" si="8"/>
        <v>93.735029467435254</v>
      </c>
      <c r="Q16">
        <f t="shared" si="8"/>
        <v>93.721930097553255</v>
      </c>
      <c r="R16">
        <f t="shared" si="8"/>
        <v>92.992150153697082</v>
      </c>
    </row>
    <row r="18" spans="1:18" x14ac:dyDescent="0.25">
      <c r="A18" t="s">
        <v>294</v>
      </c>
      <c r="C18">
        <v>486</v>
      </c>
      <c r="D18">
        <v>456</v>
      </c>
      <c r="E18">
        <v>500</v>
      </c>
      <c r="F18">
        <v>560</v>
      </c>
      <c r="G18">
        <v>629</v>
      </c>
      <c r="H18">
        <v>846</v>
      </c>
      <c r="I18">
        <v>1023</v>
      </c>
      <c r="J18">
        <v>1245</v>
      </c>
      <c r="K18">
        <v>1556</v>
      </c>
      <c r="L18">
        <v>1574</v>
      </c>
      <c r="M18">
        <v>2238</v>
      </c>
      <c r="N18">
        <v>2291</v>
      </c>
      <c r="O18" s="5" t="s">
        <v>295</v>
      </c>
      <c r="P18" t="s">
        <v>296</v>
      </c>
    </row>
    <row r="19" spans="1:18" x14ac:dyDescent="0.25">
      <c r="A19" t="s">
        <v>297</v>
      </c>
      <c r="C19">
        <v>275</v>
      </c>
      <c r="D19">
        <v>303</v>
      </c>
      <c r="E19">
        <v>318</v>
      </c>
      <c r="F19">
        <v>388</v>
      </c>
      <c r="G19">
        <v>588</v>
      </c>
      <c r="H19">
        <v>797</v>
      </c>
      <c r="I19">
        <v>851</v>
      </c>
      <c r="J19">
        <v>905</v>
      </c>
      <c r="K19">
        <v>1342</v>
      </c>
      <c r="L19">
        <v>1359</v>
      </c>
      <c r="M19">
        <v>1942</v>
      </c>
      <c r="N19">
        <v>2083</v>
      </c>
      <c r="O19" t="s">
        <v>295</v>
      </c>
      <c r="P19" t="s">
        <v>296</v>
      </c>
    </row>
    <row r="20" spans="1:18" x14ac:dyDescent="0.25">
      <c r="A20" t="s">
        <v>298</v>
      </c>
      <c r="C20">
        <f>(C18/C7)/C9</f>
        <v>17.259748561687619</v>
      </c>
      <c r="D20">
        <f t="shared" ref="D20:N20" si="9">(D18/D7)/D9</f>
        <v>11.955816957514209</v>
      </c>
      <c r="E20">
        <f t="shared" si="9"/>
        <v>9.7450146264241653</v>
      </c>
      <c r="F20">
        <f t="shared" si="9"/>
        <v>8.8139647363746612</v>
      </c>
      <c r="G20">
        <f t="shared" si="9"/>
        <v>8.1739963828318505</v>
      </c>
      <c r="H20">
        <f t="shared" si="9"/>
        <v>8.7020879814171099</v>
      </c>
      <c r="I20">
        <f t="shared" si="9"/>
        <v>8.1050615725863597</v>
      </c>
      <c r="J20">
        <f t="shared" si="9"/>
        <v>7.8762490002167906</v>
      </c>
      <c r="K20">
        <f t="shared" si="9"/>
        <v>8.3994663597614938</v>
      </c>
      <c r="L20">
        <f t="shared" si="9"/>
        <v>6.4273063868823703</v>
      </c>
      <c r="M20">
        <f t="shared" si="9"/>
        <v>7.3480711988558127</v>
      </c>
      <c r="N20">
        <f t="shared" si="9"/>
        <v>6.4375424487694763</v>
      </c>
    </row>
    <row r="21" spans="1:18" x14ac:dyDescent="0.25">
      <c r="A21" t="s">
        <v>300</v>
      </c>
      <c r="G21">
        <v>100</v>
      </c>
      <c r="H21">
        <f t="shared" ref="H21" si="10">(H20/G20)*G21</f>
        <v>106.46062921797261</v>
      </c>
      <c r="I21">
        <f t="shared" ref="I21" si="11">(I20/H20)*H21</f>
        <v>99.156657196591411</v>
      </c>
      <c r="J21">
        <f t="shared" ref="J21" si="12">(J20/I20)*I21</f>
        <v>96.357382990278424</v>
      </c>
      <c r="K21">
        <f t="shared" ref="K21" si="13">(K20/J20)*J21</f>
        <v>102.75838116839893</v>
      </c>
      <c r="L21">
        <f t="shared" ref="L21" si="14">(L20/K20)*K21</f>
        <v>78.631138134363283</v>
      </c>
      <c r="M21">
        <f t="shared" ref="M21" si="15">(M20/L20)*L21</f>
        <v>89.895699174631901</v>
      </c>
    </row>
    <row r="22" spans="1:18" x14ac:dyDescent="0.25">
      <c r="A22" t="s">
        <v>519</v>
      </c>
      <c r="M22" s="12">
        <f>(M20-G20)/G20</f>
        <v>-0.10104300825368105</v>
      </c>
    </row>
    <row r="23" spans="1:18" x14ac:dyDescent="0.25">
      <c r="A23" t="s">
        <v>299</v>
      </c>
      <c r="C23">
        <f>(C19/C7)/C9</f>
        <v>9.7663186305845588</v>
      </c>
      <c r="D23">
        <f t="shared" ref="D23:N23" si="16">(D19/D7)/D9</f>
        <v>7.9443257415061526</v>
      </c>
      <c r="E23">
        <f t="shared" si="16"/>
        <v>6.1978293024057693</v>
      </c>
      <c r="F23">
        <f t="shared" si="16"/>
        <v>6.106818424488158</v>
      </c>
      <c r="G23">
        <f t="shared" si="16"/>
        <v>7.6411921670987715</v>
      </c>
      <c r="H23">
        <f t="shared" si="16"/>
        <v>8.1980663371033522</v>
      </c>
      <c r="I23">
        <f t="shared" si="16"/>
        <v>6.7423337226500415</v>
      </c>
      <c r="J23">
        <f t="shared" si="16"/>
        <v>5.7253054981495541</v>
      </c>
      <c r="K23">
        <f t="shared" si="16"/>
        <v>7.244269829562934</v>
      </c>
      <c r="L23">
        <f t="shared" si="16"/>
        <v>5.549370635179887</v>
      </c>
      <c r="M23">
        <f t="shared" si="16"/>
        <v>6.3762083414557598</v>
      </c>
      <c r="N23">
        <f t="shared" si="16"/>
        <v>5.8530776607537405</v>
      </c>
    </row>
    <row r="24" spans="1:18" x14ac:dyDescent="0.25">
      <c r="A24" t="s">
        <v>301</v>
      </c>
      <c r="G24">
        <v>100</v>
      </c>
      <c r="H24">
        <f t="shared" ref="H24" si="17">(H23/G23)*G24</f>
        <v>107.28779171923399</v>
      </c>
      <c r="I24">
        <f t="shared" ref="I24" si="18">(I23/H23)*H24</f>
        <v>88.236672697239456</v>
      </c>
      <c r="J24">
        <f t="shared" ref="J24" si="19">(J23/I23)*I24</f>
        <v>74.926861842336749</v>
      </c>
      <c r="K24">
        <f t="shared" ref="K24" si="20">(K23/J23)*J24</f>
        <v>94.805492011509742</v>
      </c>
      <c r="L24">
        <f t="shared" ref="L24" si="21">(L23/K23)*K24</f>
        <v>72.624408781056573</v>
      </c>
      <c r="M24">
        <f t="shared" ref="M24" si="22">(M23/L23)*L24</f>
        <v>83.445203340262225</v>
      </c>
    </row>
    <row r="25" spans="1:18" x14ac:dyDescent="0.25">
      <c r="A25" t="s">
        <v>519</v>
      </c>
      <c r="M25" s="12">
        <f>(M23-G23)/G23</f>
        <v>-0.16554796659737772</v>
      </c>
    </row>
    <row r="27" spans="1:18" x14ac:dyDescent="0.25">
      <c r="A27" t="s">
        <v>300</v>
      </c>
      <c r="C27">
        <v>100</v>
      </c>
      <c r="D27">
        <f>(D20/C20)*C27</f>
        <v>69.269937014338495</v>
      </c>
      <c r="E27">
        <f>(E20/D20)*D27</f>
        <v>56.460930421985935</v>
      </c>
      <c r="F27">
        <f>(F20/E20)*E27</f>
        <v>51.066588281242325</v>
      </c>
      <c r="G27">
        <v>100</v>
      </c>
      <c r="H27">
        <f t="shared" ref="H27:N27" si="23">(H20/G20)*G27</f>
        <v>106.46062921797261</v>
      </c>
      <c r="I27">
        <f t="shared" si="23"/>
        <v>99.156657196591411</v>
      </c>
      <c r="J27">
        <f t="shared" si="23"/>
        <v>96.357382990278424</v>
      </c>
      <c r="K27">
        <f t="shared" si="23"/>
        <v>102.75838116839893</v>
      </c>
      <c r="L27">
        <f t="shared" si="23"/>
        <v>78.631138134363283</v>
      </c>
      <c r="M27">
        <f t="shared" si="23"/>
        <v>89.895699174631901</v>
      </c>
      <c r="N27">
        <f t="shared" si="23"/>
        <v>78.756365274279872</v>
      </c>
    </row>
    <row r="28" spans="1:18" x14ac:dyDescent="0.25">
      <c r="A28" t="s">
        <v>301</v>
      </c>
      <c r="C28">
        <v>100</v>
      </c>
      <c r="D28">
        <f>(D23/C23)*C28</f>
        <v>81.344117901574634</v>
      </c>
      <c r="E28">
        <f>(E23/D23)*D28</f>
        <v>63.461264544415144</v>
      </c>
      <c r="F28">
        <f>(F23/E23)*E28</f>
        <v>62.5293793442682</v>
      </c>
      <c r="G28">
        <v>100</v>
      </c>
      <c r="H28">
        <f t="shared" ref="H28:N28" si="24">(H23/G23)*G28</f>
        <v>107.28779171923399</v>
      </c>
      <c r="I28">
        <f t="shared" si="24"/>
        <v>88.236672697239456</v>
      </c>
      <c r="J28">
        <f t="shared" si="24"/>
        <v>74.926861842336749</v>
      </c>
      <c r="K28">
        <f t="shared" si="24"/>
        <v>94.805492011509742</v>
      </c>
      <c r="L28">
        <f t="shared" si="24"/>
        <v>72.624408781056573</v>
      </c>
      <c r="M28">
        <f t="shared" si="24"/>
        <v>83.445203340262225</v>
      </c>
      <c r="N28">
        <f t="shared" si="24"/>
        <v>76.599011420701544</v>
      </c>
    </row>
    <row r="30" spans="1:18" x14ac:dyDescent="0.25">
      <c r="A30" s="2" t="s">
        <v>192</v>
      </c>
      <c r="B30" s="2"/>
      <c r="C30" t="s">
        <v>307</v>
      </c>
    </row>
    <row r="31" spans="1:18" x14ac:dyDescent="0.25">
      <c r="A31" s="4" t="s">
        <v>792</v>
      </c>
      <c r="B31" s="9"/>
      <c r="C31">
        <v>2015</v>
      </c>
      <c r="D31">
        <v>2016</v>
      </c>
      <c r="E31">
        <v>2017</v>
      </c>
      <c r="F31">
        <f t="shared" ref="F31:P31" si="25">E31+1</f>
        <v>2018</v>
      </c>
      <c r="G31">
        <f t="shared" si="25"/>
        <v>2019</v>
      </c>
      <c r="H31">
        <f t="shared" si="25"/>
        <v>2020</v>
      </c>
      <c r="I31">
        <f t="shared" si="25"/>
        <v>2021</v>
      </c>
      <c r="J31">
        <f t="shared" si="25"/>
        <v>2022</v>
      </c>
      <c r="K31">
        <f t="shared" si="25"/>
        <v>2023</v>
      </c>
      <c r="L31">
        <f t="shared" si="25"/>
        <v>2024</v>
      </c>
      <c r="M31">
        <f t="shared" si="25"/>
        <v>2025</v>
      </c>
      <c r="N31">
        <f t="shared" si="25"/>
        <v>2026</v>
      </c>
      <c r="O31">
        <f t="shared" si="25"/>
        <v>2027</v>
      </c>
      <c r="P31">
        <f t="shared" si="25"/>
        <v>2028</v>
      </c>
      <c r="Q31">
        <v>2029</v>
      </c>
      <c r="R31">
        <v>2030</v>
      </c>
    </row>
    <row r="32" spans="1:18" x14ac:dyDescent="0.25">
      <c r="A32" s="4" t="s">
        <v>589</v>
      </c>
      <c r="B32" s="4"/>
      <c r="C32" s="13">
        <v>1460.8920000000001</v>
      </c>
      <c r="D32" s="13">
        <v>1693.557</v>
      </c>
      <c r="E32" s="13">
        <v>1839.5619999999999</v>
      </c>
      <c r="F32" s="13">
        <v>1932.4590000000001</v>
      </c>
      <c r="G32" s="13">
        <v>1898.808</v>
      </c>
      <c r="H32" s="13">
        <v>1373.307</v>
      </c>
      <c r="I32" s="13">
        <v>1463.8109999999999</v>
      </c>
      <c r="J32" s="13">
        <v>2012.5889999999999</v>
      </c>
      <c r="K32" s="13">
        <v>3074.3240000000001</v>
      </c>
      <c r="L32" s="13">
        <v>4090.8040000000001</v>
      </c>
      <c r="M32">
        <f>L32</f>
        <v>4090.8040000000001</v>
      </c>
    </row>
    <row r="33" spans="1:18" x14ac:dyDescent="0.25">
      <c r="A33" t="s">
        <v>282</v>
      </c>
      <c r="C33">
        <v>2.2240000000000002</v>
      </c>
      <c r="D33">
        <v>3.9849999999999999</v>
      </c>
      <c r="E33">
        <v>6.58</v>
      </c>
      <c r="F33">
        <v>4.2729999999999997</v>
      </c>
      <c r="G33">
        <v>4.3040000000000003</v>
      </c>
      <c r="H33">
        <v>4.569</v>
      </c>
      <c r="I33">
        <v>5.9539999999999997</v>
      </c>
      <c r="J33">
        <v>45.213999999999999</v>
      </c>
      <c r="K33">
        <v>17.364999999999998</v>
      </c>
      <c r="L33">
        <v>1.242</v>
      </c>
      <c r="M33">
        <v>-0.5</v>
      </c>
      <c r="N33">
        <v>5</v>
      </c>
      <c r="O33">
        <v>5.3</v>
      </c>
      <c r="P33">
        <v>5</v>
      </c>
      <c r="Q33">
        <v>5</v>
      </c>
      <c r="R33">
        <v>5</v>
      </c>
    </row>
    <row r="34" spans="1:18" x14ac:dyDescent="0.25">
      <c r="A34" s="7" t="s">
        <v>283</v>
      </c>
      <c r="B34" s="7"/>
      <c r="C34">
        <v>2229</v>
      </c>
      <c r="D34">
        <v>2334</v>
      </c>
      <c r="E34">
        <v>2573</v>
      </c>
      <c r="F34">
        <v>2791</v>
      </c>
      <c r="G34">
        <v>3095</v>
      </c>
      <c r="H34">
        <v>3284</v>
      </c>
      <c r="I34">
        <v>3522</v>
      </c>
      <c r="J34">
        <v>4473</v>
      </c>
      <c r="K34">
        <v>5357</v>
      </c>
      <c r="L34">
        <v>5713</v>
      </c>
      <c r="M34">
        <v>6230</v>
      </c>
      <c r="N34">
        <v>7277</v>
      </c>
      <c r="O34">
        <v>7280</v>
      </c>
      <c r="P34">
        <v>7911</v>
      </c>
      <c r="Q34">
        <v>8556</v>
      </c>
      <c r="R34">
        <v>9211</v>
      </c>
    </row>
    <row r="35" spans="1:18" x14ac:dyDescent="0.25">
      <c r="A35" s="7" t="s">
        <v>284</v>
      </c>
      <c r="B35" s="7"/>
      <c r="C35" s="2">
        <v>527</v>
      </c>
      <c r="D35">
        <v>611</v>
      </c>
      <c r="E35">
        <v>736</v>
      </c>
      <c r="F35">
        <v>807</v>
      </c>
      <c r="G35">
        <v>901</v>
      </c>
      <c r="H35">
        <v>980</v>
      </c>
      <c r="I35">
        <v>1048</v>
      </c>
      <c r="J35">
        <v>1565</v>
      </c>
      <c r="K35">
        <v>2456</v>
      </c>
      <c r="L35">
        <v>2272</v>
      </c>
      <c r="M35">
        <v>2501</v>
      </c>
      <c r="N35">
        <v>2337</v>
      </c>
      <c r="O35">
        <v>2320</v>
      </c>
      <c r="P35">
        <v>2565</v>
      </c>
      <c r="Q35">
        <v>2783</v>
      </c>
      <c r="R35">
        <v>2980</v>
      </c>
    </row>
    <row r="36" spans="1:18" x14ac:dyDescent="0.25">
      <c r="A36" s="7" t="s">
        <v>285</v>
      </c>
      <c r="B36" s="7"/>
      <c r="C36" s="8">
        <f t="shared" ref="C36:R36" si="26">C34-C35</f>
        <v>1702</v>
      </c>
      <c r="D36" s="8">
        <f t="shared" si="26"/>
        <v>1723</v>
      </c>
      <c r="E36" s="8">
        <f t="shared" si="26"/>
        <v>1837</v>
      </c>
      <c r="F36" s="8">
        <f t="shared" si="26"/>
        <v>1984</v>
      </c>
      <c r="G36" s="8">
        <f t="shared" si="26"/>
        <v>2194</v>
      </c>
      <c r="H36" s="8">
        <f t="shared" si="26"/>
        <v>2304</v>
      </c>
      <c r="I36" s="8">
        <f t="shared" si="26"/>
        <v>2474</v>
      </c>
      <c r="J36" s="8">
        <f t="shared" si="26"/>
        <v>2908</v>
      </c>
      <c r="K36" s="8">
        <f t="shared" si="26"/>
        <v>2901</v>
      </c>
      <c r="L36" s="8">
        <f t="shared" si="26"/>
        <v>3441</v>
      </c>
      <c r="M36" s="8">
        <f t="shared" si="26"/>
        <v>3729</v>
      </c>
      <c r="N36" s="8">
        <f t="shared" si="26"/>
        <v>4940</v>
      </c>
      <c r="O36" s="8">
        <f t="shared" si="26"/>
        <v>4960</v>
      </c>
      <c r="P36" s="8">
        <f t="shared" si="26"/>
        <v>5346</v>
      </c>
      <c r="Q36" s="8">
        <f t="shared" si="26"/>
        <v>5773</v>
      </c>
      <c r="R36" s="8">
        <f t="shared" si="26"/>
        <v>6231</v>
      </c>
    </row>
    <row r="37" spans="1:18" x14ac:dyDescent="0.25">
      <c r="A37" t="s">
        <v>286</v>
      </c>
      <c r="C37">
        <v>1</v>
      </c>
      <c r="D37">
        <f t="shared" ref="D37:R37" si="27">C37*(1+(D33/100))</f>
        <v>1.0398499999999999</v>
      </c>
      <c r="E37">
        <f t="shared" si="27"/>
        <v>1.10827213</v>
      </c>
      <c r="F37">
        <f t="shared" si="27"/>
        <v>1.1556285981148999</v>
      </c>
      <c r="G37">
        <f t="shared" si="27"/>
        <v>1.2053668529777652</v>
      </c>
      <c r="H37">
        <f t="shared" si="27"/>
        <v>1.2604400644903193</v>
      </c>
      <c r="I37">
        <f t="shared" si="27"/>
        <v>1.3354866659300728</v>
      </c>
      <c r="J37">
        <f t="shared" si="27"/>
        <v>1.9393136070636958</v>
      </c>
      <c r="K37">
        <f t="shared" si="27"/>
        <v>2.2760754149303062</v>
      </c>
      <c r="L37">
        <f t="shared" si="27"/>
        <v>2.3043442715837408</v>
      </c>
      <c r="M37">
        <f t="shared" si="27"/>
        <v>2.2928225502258219</v>
      </c>
      <c r="N37">
        <f t="shared" si="27"/>
        <v>2.407463677737113</v>
      </c>
      <c r="O37">
        <f t="shared" si="27"/>
        <v>2.53505925265718</v>
      </c>
      <c r="P37">
        <f t="shared" si="27"/>
        <v>2.661812215290039</v>
      </c>
      <c r="Q37">
        <f t="shared" si="27"/>
        <v>2.7949028260545412</v>
      </c>
      <c r="R37">
        <f t="shared" si="27"/>
        <v>2.9346479673572685</v>
      </c>
    </row>
    <row r="38" spans="1:18" x14ac:dyDescent="0.25">
      <c r="A38" t="s">
        <v>287</v>
      </c>
      <c r="C38">
        <f t="shared" ref="C38:R38" si="28">C36/C37</f>
        <v>1702</v>
      </c>
      <c r="D38">
        <f t="shared" si="28"/>
        <v>1656.9697552531616</v>
      </c>
      <c r="E38">
        <f t="shared" si="28"/>
        <v>1657.5351398577532</v>
      </c>
      <c r="F38">
        <f t="shared" si="28"/>
        <v>1716.8145572343633</v>
      </c>
      <c r="G38">
        <f t="shared" si="28"/>
        <v>1820.1927442918256</v>
      </c>
      <c r="H38">
        <f t="shared" si="28"/>
        <v>1827.933009199975</v>
      </c>
      <c r="I38">
        <f t="shared" si="28"/>
        <v>1852.5082002799575</v>
      </c>
      <c r="J38">
        <f t="shared" si="28"/>
        <v>1499.4996113098939</v>
      </c>
      <c r="K38">
        <f t="shared" si="28"/>
        <v>1274.5623369816281</v>
      </c>
      <c r="L38">
        <f t="shared" si="28"/>
        <v>1493.2664543371607</v>
      </c>
      <c r="M38">
        <f t="shared" si="28"/>
        <v>1626.3796775867927</v>
      </c>
      <c r="N38">
        <f t="shared" si="28"/>
        <v>2051.9520380234089</v>
      </c>
      <c r="O38">
        <f t="shared" si="28"/>
        <v>1956.5617627284503</v>
      </c>
      <c r="P38">
        <f t="shared" si="28"/>
        <v>2008.4061412339277</v>
      </c>
      <c r="Q38">
        <f t="shared" si="28"/>
        <v>2065.5458737896538</v>
      </c>
      <c r="R38">
        <f t="shared" si="28"/>
        <v>2123.2529657079067</v>
      </c>
    </row>
    <row r="39" spans="1:18" x14ac:dyDescent="0.25">
      <c r="A39" t="s">
        <v>288</v>
      </c>
      <c r="C39">
        <v>20.97</v>
      </c>
      <c r="D39">
        <v>21.202999999999999</v>
      </c>
      <c r="E39">
        <v>21.443999999999999</v>
      </c>
      <c r="F39">
        <v>21.67</v>
      </c>
      <c r="G39">
        <v>21.803000000000001</v>
      </c>
      <c r="H39">
        <v>21.919</v>
      </c>
      <c r="I39">
        <v>22.155999999999999</v>
      </c>
      <c r="J39">
        <v>22.396000000000001</v>
      </c>
      <c r="K39">
        <v>22.638000000000002</v>
      </c>
      <c r="L39">
        <v>22.882000000000001</v>
      </c>
      <c r="M39">
        <f>L39*1.0108</f>
        <v>23.129125599999998</v>
      </c>
      <c r="N39">
        <f t="shared" ref="N39:R39" si="29">M39*1.0108</f>
        <v>23.378920156479996</v>
      </c>
      <c r="O39">
        <f t="shared" si="29"/>
        <v>23.631412494169979</v>
      </c>
      <c r="P39">
        <f t="shared" si="29"/>
        <v>23.886631749107014</v>
      </c>
      <c r="Q39">
        <f t="shared" si="29"/>
        <v>24.144607371997367</v>
      </c>
      <c r="R39">
        <f t="shared" si="29"/>
        <v>24.405369131614936</v>
      </c>
    </row>
    <row r="40" spans="1:18" x14ac:dyDescent="0.25">
      <c r="A40" t="s">
        <v>289</v>
      </c>
      <c r="C40">
        <f t="shared" ref="C40:R40" si="30">C38/C39</f>
        <v>81.163567000476874</v>
      </c>
      <c r="D40">
        <f t="shared" si="30"/>
        <v>78.147892055518639</v>
      </c>
      <c r="E40">
        <f t="shared" si="30"/>
        <v>77.295986749568797</v>
      </c>
      <c r="F40">
        <f t="shared" si="30"/>
        <v>79.225406425212881</v>
      </c>
      <c r="G40">
        <f t="shared" si="30"/>
        <v>83.483591445756346</v>
      </c>
      <c r="H40">
        <f t="shared" si="30"/>
        <v>83.394908946574887</v>
      </c>
      <c r="I40">
        <f t="shared" si="30"/>
        <v>83.612032870552341</v>
      </c>
      <c r="J40">
        <f t="shared" si="30"/>
        <v>66.953902987582325</v>
      </c>
      <c r="K40">
        <f t="shared" si="30"/>
        <v>56.301896677340224</v>
      </c>
      <c r="L40">
        <f t="shared" si="30"/>
        <v>65.259437738709934</v>
      </c>
      <c r="M40">
        <f t="shared" si="30"/>
        <v>70.317387077823327</v>
      </c>
      <c r="N40">
        <f t="shared" si="30"/>
        <v>87.769324857147609</v>
      </c>
      <c r="O40">
        <f t="shared" si="30"/>
        <v>82.794956213943905</v>
      </c>
      <c r="P40">
        <f t="shared" si="30"/>
        <v>84.080759578378419</v>
      </c>
      <c r="Q40">
        <f t="shared" si="30"/>
        <v>85.548952690166743</v>
      </c>
      <c r="R40">
        <f t="shared" si="30"/>
        <v>86.999420261069744</v>
      </c>
    </row>
    <row r="41" spans="1:18" x14ac:dyDescent="0.25">
      <c r="A41" t="s">
        <v>290</v>
      </c>
      <c r="G41">
        <v>100</v>
      </c>
      <c r="H41">
        <f t="shared" ref="H41:R41" si="31">(H40/G40)*G41</f>
        <v>99.893772539434792</v>
      </c>
      <c r="I41">
        <f t="shared" si="31"/>
        <v>100.15385229908257</v>
      </c>
      <c r="J41">
        <f t="shared" si="31"/>
        <v>80.200075042394147</v>
      </c>
      <c r="K41">
        <f t="shared" si="31"/>
        <v>67.440673912456816</v>
      </c>
      <c r="L41">
        <f t="shared" si="31"/>
        <v>78.170376487830438</v>
      </c>
      <c r="M41">
        <f t="shared" si="31"/>
        <v>84.22899142223919</v>
      </c>
      <c r="N41">
        <f t="shared" si="31"/>
        <v>105.1336236704382</v>
      </c>
      <c r="O41">
        <f t="shared" si="31"/>
        <v>99.175125051657758</v>
      </c>
      <c r="P41">
        <f t="shared" si="31"/>
        <v>100.71531198200798</v>
      </c>
      <c r="Q41">
        <f t="shared" si="31"/>
        <v>102.47397267971201</v>
      </c>
      <c r="R41">
        <f t="shared" si="31"/>
        <v>104.21140101237478</v>
      </c>
    </row>
    <row r="42" spans="1:18" x14ac:dyDescent="0.25">
      <c r="A42" t="s">
        <v>519</v>
      </c>
      <c r="M42" s="12">
        <f>(M41-G41)/G41</f>
        <v>-0.15771008577760809</v>
      </c>
    </row>
    <row r="43" spans="1:18" x14ac:dyDescent="0.25">
      <c r="A43" t="s">
        <v>308</v>
      </c>
      <c r="D43">
        <f t="shared" ref="D43:L43" si="32">(D39-C39)/C39</f>
        <v>1.1111111111111138E-2</v>
      </c>
      <c r="E43">
        <f t="shared" si="32"/>
        <v>1.1366316087346114E-2</v>
      </c>
      <c r="F43">
        <f t="shared" si="32"/>
        <v>1.05390785301251E-2</v>
      </c>
      <c r="G43">
        <f t="shared" si="32"/>
        <v>6.1375173050299539E-3</v>
      </c>
      <c r="H43">
        <f t="shared" si="32"/>
        <v>5.3203687565931135E-3</v>
      </c>
      <c r="I43">
        <f t="shared" si="32"/>
        <v>1.0812537068296834E-2</v>
      </c>
      <c r="J43">
        <f t="shared" si="32"/>
        <v>1.0832280194981133E-2</v>
      </c>
      <c r="K43">
        <f t="shared" si="32"/>
        <v>1.0805500982318311E-2</v>
      </c>
      <c r="L43">
        <f t="shared" si="32"/>
        <v>1.0778337308949544E-2</v>
      </c>
    </row>
    <row r="45" spans="1:18" x14ac:dyDescent="0.25">
      <c r="A45" t="s">
        <v>309</v>
      </c>
      <c r="G45">
        <v>106</v>
      </c>
      <c r="H45">
        <v>95</v>
      </c>
      <c r="I45">
        <v>124</v>
      </c>
      <c r="J45">
        <v>162</v>
      </c>
      <c r="K45">
        <v>163</v>
      </c>
      <c r="L45">
        <v>177</v>
      </c>
      <c r="M45">
        <v>207</v>
      </c>
      <c r="N45">
        <v>231</v>
      </c>
      <c r="O45" s="5" t="s">
        <v>310</v>
      </c>
      <c r="P45" t="s">
        <v>311</v>
      </c>
    </row>
    <row r="46" spans="1:18" x14ac:dyDescent="0.25">
      <c r="A46" t="s">
        <v>303</v>
      </c>
      <c r="G46">
        <v>28</v>
      </c>
      <c r="H46">
        <v>25</v>
      </c>
      <c r="I46">
        <v>36</v>
      </c>
      <c r="J46">
        <v>26</v>
      </c>
      <c r="K46">
        <v>34</v>
      </c>
      <c r="L46">
        <v>42</v>
      </c>
      <c r="M46">
        <v>66</v>
      </c>
      <c r="N46">
        <v>70</v>
      </c>
      <c r="O46" s="5"/>
    </row>
    <row r="47" spans="1:18" x14ac:dyDescent="0.25">
      <c r="A47" t="s">
        <v>294</v>
      </c>
      <c r="G47">
        <f t="shared" ref="G47:M47" si="33">G45+G46</f>
        <v>134</v>
      </c>
      <c r="H47">
        <f t="shared" si="33"/>
        <v>120</v>
      </c>
      <c r="I47">
        <f t="shared" si="33"/>
        <v>160</v>
      </c>
      <c r="J47">
        <f t="shared" si="33"/>
        <v>188</v>
      </c>
      <c r="K47">
        <f t="shared" si="33"/>
        <v>197</v>
      </c>
      <c r="L47">
        <f t="shared" si="33"/>
        <v>219</v>
      </c>
      <c r="M47">
        <f t="shared" si="33"/>
        <v>273</v>
      </c>
      <c r="N47">
        <f>N45+N46</f>
        <v>301</v>
      </c>
      <c r="O47" s="5"/>
    </row>
    <row r="48" spans="1:18" x14ac:dyDescent="0.25">
      <c r="A48" t="s">
        <v>312</v>
      </c>
      <c r="G48">
        <v>160</v>
      </c>
      <c r="H48">
        <v>127</v>
      </c>
      <c r="I48">
        <v>200</v>
      </c>
      <c r="J48">
        <v>209</v>
      </c>
      <c r="K48">
        <v>317</v>
      </c>
      <c r="L48">
        <v>355</v>
      </c>
      <c r="M48">
        <v>424</v>
      </c>
      <c r="N48">
        <v>450</v>
      </c>
      <c r="O48" s="5" t="s">
        <v>310</v>
      </c>
      <c r="P48" t="s">
        <v>313</v>
      </c>
    </row>
    <row r="49" spans="1:17" x14ac:dyDescent="0.25">
      <c r="A49" t="s">
        <v>314</v>
      </c>
      <c r="G49">
        <v>29</v>
      </c>
      <c r="H49">
        <v>43</v>
      </c>
      <c r="I49">
        <v>103</v>
      </c>
      <c r="J49">
        <v>33</v>
      </c>
      <c r="K49">
        <v>27</v>
      </c>
      <c r="L49">
        <v>35</v>
      </c>
      <c r="M49">
        <v>96</v>
      </c>
      <c r="N49">
        <v>105</v>
      </c>
    </row>
    <row r="50" spans="1:17" x14ac:dyDescent="0.25">
      <c r="A50" t="s">
        <v>297</v>
      </c>
      <c r="G50">
        <f t="shared" ref="G50:M50" si="34">G48+G49</f>
        <v>189</v>
      </c>
      <c r="H50">
        <f t="shared" si="34"/>
        <v>170</v>
      </c>
      <c r="I50">
        <f t="shared" si="34"/>
        <v>303</v>
      </c>
      <c r="J50">
        <f t="shared" si="34"/>
        <v>242</v>
      </c>
      <c r="K50">
        <f t="shared" si="34"/>
        <v>344</v>
      </c>
      <c r="L50">
        <f t="shared" si="34"/>
        <v>390</v>
      </c>
      <c r="M50">
        <f t="shared" si="34"/>
        <v>520</v>
      </c>
      <c r="N50">
        <f>N48+N49</f>
        <v>555</v>
      </c>
    </row>
    <row r="51" spans="1:17" x14ac:dyDescent="0.25">
      <c r="A51" t="s">
        <v>298</v>
      </c>
      <c r="G51">
        <f t="shared" ref="G51:M51" si="35">(G47/G37)/G39</f>
        <v>5.0988155212996125</v>
      </c>
      <c r="H51">
        <f t="shared" si="35"/>
        <v>4.3434848409674425</v>
      </c>
      <c r="I51">
        <f t="shared" si="35"/>
        <v>5.4074071379500301</v>
      </c>
      <c r="J51">
        <f t="shared" si="35"/>
        <v>4.3285191752632315</v>
      </c>
      <c r="K51">
        <f t="shared" si="35"/>
        <v>3.8233276957725004</v>
      </c>
      <c r="L51">
        <f t="shared" si="35"/>
        <v>4.1533905448350694</v>
      </c>
      <c r="M51">
        <f t="shared" si="35"/>
        <v>5.1479342108462776</v>
      </c>
      <c r="N51">
        <f>(N47/N37)/N39</f>
        <v>5.3478880125508965</v>
      </c>
    </row>
    <row r="52" spans="1:17" x14ac:dyDescent="0.25">
      <c r="A52" t="s">
        <v>519</v>
      </c>
      <c r="M52" s="12">
        <f>(M51-G51)/G51</f>
        <v>9.6333529505977251E-3</v>
      </c>
    </row>
    <row r="53" spans="1:17" x14ac:dyDescent="0.25">
      <c r="A53" t="s">
        <v>299</v>
      </c>
      <c r="G53">
        <f t="shared" ref="G53:M53" si="36">(G50/G37)/G39</f>
        <v>7.1916129367584078</v>
      </c>
      <c r="H53">
        <f t="shared" si="36"/>
        <v>6.1532701913705434</v>
      </c>
      <c r="I53">
        <f t="shared" si="36"/>
        <v>10.240277267492869</v>
      </c>
      <c r="J53">
        <f t="shared" si="36"/>
        <v>5.5718172362430956</v>
      </c>
      <c r="K53">
        <f t="shared" si="36"/>
        <v>6.6762676515012203</v>
      </c>
      <c r="L53">
        <f t="shared" si="36"/>
        <v>7.3964489154597128</v>
      </c>
      <c r="M53">
        <f t="shared" si="36"/>
        <v>9.8055889730405283</v>
      </c>
      <c r="N53">
        <f>(N50/N37)/N39</f>
        <v>9.8607237440722493</v>
      </c>
    </row>
    <row r="54" spans="1:17" x14ac:dyDescent="0.25">
      <c r="A54" t="s">
        <v>519</v>
      </c>
      <c r="M54" s="12">
        <f>(M53-G53)/G53</f>
        <v>0.36347562907916459</v>
      </c>
    </row>
    <row r="55" spans="1:17" x14ac:dyDescent="0.25">
      <c r="A55" t="s">
        <v>300</v>
      </c>
      <c r="G55">
        <v>100</v>
      </c>
      <c r="H55">
        <f t="shared" ref="H55:N55" si="37">(H51/G51)*G55</f>
        <v>85.186153976803467</v>
      </c>
      <c r="I55">
        <f t="shared" si="37"/>
        <v>106.05222164562177</v>
      </c>
      <c r="J55">
        <f t="shared" si="37"/>
        <v>84.89264138271777</v>
      </c>
      <c r="K55">
        <f t="shared" si="37"/>
        <v>74.984624954581435</v>
      </c>
      <c r="L55">
        <f t="shared" si="37"/>
        <v>81.457948958632485</v>
      </c>
      <c r="M55">
        <f t="shared" si="37"/>
        <v>100.96333529505976</v>
      </c>
      <c r="N55">
        <f t="shared" si="37"/>
        <v>104.88490886188795</v>
      </c>
    </row>
    <row r="56" spans="1:17" x14ac:dyDescent="0.25">
      <c r="A56" t="s">
        <v>301</v>
      </c>
      <c r="G56">
        <v>100</v>
      </c>
      <c r="H56">
        <f t="shared" ref="H56:N56" si="38">(H53/G53)*G56</f>
        <v>85.561754302979864</v>
      </c>
      <c r="I56">
        <f t="shared" si="38"/>
        <v>142.39194124522274</v>
      </c>
      <c r="J56">
        <f t="shared" si="38"/>
        <v>77.476600663029714</v>
      </c>
      <c r="K56">
        <f t="shared" si="38"/>
        <v>92.834079228275613</v>
      </c>
      <c r="L56">
        <f t="shared" si="38"/>
        <v>102.84826200328895</v>
      </c>
      <c r="M56">
        <f t="shared" si="38"/>
        <v>136.34756290791643</v>
      </c>
      <c r="N56">
        <f t="shared" si="38"/>
        <v>137.11421666857575</v>
      </c>
    </row>
    <row r="58" spans="1:17" x14ac:dyDescent="0.25">
      <c r="A58" s="2" t="s">
        <v>117</v>
      </c>
      <c r="B58" s="2"/>
      <c r="C58" t="s">
        <v>315</v>
      </c>
      <c r="D58" s="5"/>
    </row>
    <row r="59" spans="1:17" x14ac:dyDescent="0.25">
      <c r="A59" s="4" t="s">
        <v>739</v>
      </c>
      <c r="B59" s="4"/>
      <c r="C59">
        <v>2015</v>
      </c>
      <c r="D59">
        <v>2016</v>
      </c>
      <c r="E59">
        <v>2017</v>
      </c>
      <c r="F59">
        <f>E59+1</f>
        <v>2018</v>
      </c>
      <c r="G59">
        <f t="shared" ref="G59:J59" si="39">F59+1</f>
        <v>2019</v>
      </c>
      <c r="H59">
        <f t="shared" si="39"/>
        <v>2020</v>
      </c>
      <c r="I59">
        <f t="shared" si="39"/>
        <v>2021</v>
      </c>
      <c r="J59">
        <f t="shared" si="39"/>
        <v>2022</v>
      </c>
      <c r="K59">
        <f>J59+1</f>
        <v>2023</v>
      </c>
      <c r="L59">
        <f t="shared" ref="L59:P59" si="40">K59+1</f>
        <v>2024</v>
      </c>
      <c r="M59">
        <f t="shared" si="40"/>
        <v>2025</v>
      </c>
      <c r="N59">
        <f t="shared" si="40"/>
        <v>2026</v>
      </c>
      <c r="O59">
        <f t="shared" si="40"/>
        <v>2027</v>
      </c>
      <c r="P59">
        <f t="shared" si="40"/>
        <v>2028</v>
      </c>
      <c r="Q59">
        <v>2029</v>
      </c>
    </row>
    <row r="60" spans="1:17" x14ac:dyDescent="0.25">
      <c r="A60" t="s">
        <v>282</v>
      </c>
      <c r="C60">
        <v>1.2769999999999999</v>
      </c>
      <c r="D60">
        <v>1.597</v>
      </c>
      <c r="E60">
        <v>0.82499999999999996</v>
      </c>
      <c r="F60">
        <v>2.04</v>
      </c>
      <c r="G60">
        <v>3.323</v>
      </c>
      <c r="H60">
        <v>5.1040000000000001</v>
      </c>
      <c r="I60">
        <v>3.754</v>
      </c>
      <c r="J60">
        <v>22.959</v>
      </c>
      <c r="K60">
        <v>31.23</v>
      </c>
      <c r="L60">
        <v>22.027999999999999</v>
      </c>
      <c r="M60">
        <v>23.736000000000001</v>
      </c>
      <c r="N60">
        <v>37.335999999999999</v>
      </c>
      <c r="O60">
        <v>37.427</v>
      </c>
      <c r="P60">
        <v>33.084000000000003</v>
      </c>
      <c r="Q60">
        <v>31.41</v>
      </c>
    </row>
    <row r="61" spans="1:17" x14ac:dyDescent="0.25">
      <c r="A61" s="7" t="s">
        <v>283</v>
      </c>
      <c r="B61" s="7"/>
      <c r="C61">
        <v>30230</v>
      </c>
      <c r="D61">
        <v>27258</v>
      </c>
      <c r="E61">
        <v>30339</v>
      </c>
      <c r="F61">
        <v>30346</v>
      </c>
      <c r="G61" s="8">
        <v>30600</v>
      </c>
      <c r="H61" s="8"/>
      <c r="I61" s="8">
        <v>27177</v>
      </c>
      <c r="J61" s="8">
        <v>32139</v>
      </c>
      <c r="K61" s="8">
        <v>46123</v>
      </c>
      <c r="L61" s="8">
        <v>61701</v>
      </c>
      <c r="M61" s="8">
        <v>75317</v>
      </c>
      <c r="N61" s="8">
        <v>81583</v>
      </c>
      <c r="O61" s="8">
        <v>88703</v>
      </c>
      <c r="P61" s="8">
        <v>97166</v>
      </c>
      <c r="Q61" s="8">
        <v>105542</v>
      </c>
    </row>
    <row r="62" spans="1:17" x14ac:dyDescent="0.25">
      <c r="A62" s="7" t="s">
        <v>284</v>
      </c>
      <c r="B62" s="7"/>
      <c r="C62">
        <v>1178</v>
      </c>
      <c r="D62">
        <v>1584</v>
      </c>
      <c r="E62">
        <v>1947</v>
      </c>
      <c r="F62">
        <v>2646</v>
      </c>
      <c r="G62">
        <v>2868</v>
      </c>
      <c r="H62">
        <f>H65*(H64/100)</f>
        <v>2682.7040000000002</v>
      </c>
      <c r="I62">
        <v>2163</v>
      </c>
      <c r="J62">
        <v>3806</v>
      </c>
      <c r="K62">
        <v>2455</v>
      </c>
      <c r="L62">
        <v>12612</v>
      </c>
      <c r="M62">
        <v>13800</v>
      </c>
      <c r="N62">
        <v>12966</v>
      </c>
      <c r="O62">
        <v>9048</v>
      </c>
      <c r="P62">
        <v>9599</v>
      </c>
      <c r="Q62">
        <v>9678</v>
      </c>
    </row>
    <row r="63" spans="1:17" x14ac:dyDescent="0.25">
      <c r="A63" s="7" t="s">
        <v>316</v>
      </c>
      <c r="B63" s="7"/>
      <c r="H63">
        <v>18.399999999999999</v>
      </c>
      <c r="I63">
        <v>15.7</v>
      </c>
      <c r="J63">
        <v>14.7</v>
      </c>
      <c r="K63">
        <v>15.7</v>
      </c>
      <c r="L63">
        <v>17</v>
      </c>
      <c r="M63">
        <v>16.600000000000001</v>
      </c>
      <c r="N63">
        <v>16.8</v>
      </c>
      <c r="O63">
        <v>17.100000000000001</v>
      </c>
      <c r="P63">
        <v>17.2</v>
      </c>
      <c r="Q63">
        <v>17.3</v>
      </c>
    </row>
    <row r="64" spans="1:17" x14ac:dyDescent="0.25">
      <c r="A64" s="7" t="s">
        <v>317</v>
      </c>
      <c r="B64" s="7"/>
      <c r="H64">
        <v>1.6</v>
      </c>
      <c r="I64">
        <v>1.2</v>
      </c>
      <c r="J64">
        <v>1.8</v>
      </c>
      <c r="K64">
        <v>2</v>
      </c>
      <c r="L64">
        <v>3.2</v>
      </c>
      <c r="M64">
        <v>3.3</v>
      </c>
      <c r="N64">
        <v>3.5</v>
      </c>
      <c r="O64">
        <v>3.7</v>
      </c>
      <c r="P64">
        <v>3.8</v>
      </c>
      <c r="Q64">
        <v>3.9</v>
      </c>
    </row>
    <row r="65" spans="1:19" x14ac:dyDescent="0.25">
      <c r="A65" s="7" t="s">
        <v>318</v>
      </c>
      <c r="B65" s="7"/>
      <c r="H65">
        <v>167669</v>
      </c>
      <c r="I65">
        <v>180751</v>
      </c>
      <c r="J65">
        <v>217350</v>
      </c>
      <c r="K65">
        <v>279576</v>
      </c>
      <c r="L65">
        <v>333607</v>
      </c>
      <c r="M65">
        <v>391737</v>
      </c>
      <c r="N65">
        <v>490822</v>
      </c>
      <c r="O65">
        <v>609846</v>
      </c>
      <c r="P65">
        <v>739447</v>
      </c>
      <c r="Q65">
        <v>885692</v>
      </c>
    </row>
    <row r="66" spans="1:19" x14ac:dyDescent="0.25">
      <c r="A66" s="7" t="s">
        <v>285</v>
      </c>
      <c r="B66" s="7"/>
      <c r="C66" s="8">
        <f t="shared" ref="C66:G66" si="41">C61-C62</f>
        <v>29052</v>
      </c>
      <c r="D66" s="8">
        <f t="shared" si="41"/>
        <v>25674</v>
      </c>
      <c r="E66" s="8">
        <f t="shared" si="41"/>
        <v>28392</v>
      </c>
      <c r="F66" s="8">
        <f t="shared" si="41"/>
        <v>27700</v>
      </c>
      <c r="G66" s="8">
        <f t="shared" si="41"/>
        <v>27732</v>
      </c>
      <c r="H66" s="8">
        <f>H65*((H63-H64)/100)</f>
        <v>28168.391999999996</v>
      </c>
      <c r="I66" s="8">
        <f>I61-I62</f>
        <v>25014</v>
      </c>
      <c r="J66" s="8">
        <f>J61-J62</f>
        <v>28333</v>
      </c>
      <c r="K66" s="8">
        <f t="shared" ref="K66:Q66" si="42">K61-K62</f>
        <v>43668</v>
      </c>
      <c r="L66" s="8">
        <f t="shared" si="42"/>
        <v>49089</v>
      </c>
      <c r="M66" s="8">
        <f t="shared" si="42"/>
        <v>61517</v>
      </c>
      <c r="N66" s="8">
        <f t="shared" si="42"/>
        <v>68617</v>
      </c>
      <c r="O66" s="8">
        <f t="shared" si="42"/>
        <v>79655</v>
      </c>
      <c r="P66" s="8">
        <f t="shared" si="42"/>
        <v>87567</v>
      </c>
      <c r="Q66" s="8">
        <f t="shared" si="42"/>
        <v>95864</v>
      </c>
    </row>
    <row r="67" spans="1:19" x14ac:dyDescent="0.25">
      <c r="A67" t="s">
        <v>286</v>
      </c>
      <c r="C67">
        <v>1</v>
      </c>
      <c r="D67">
        <f t="shared" ref="D67:Q67" si="43">C67*(1+(D60/100))</f>
        <v>1.01597</v>
      </c>
      <c r="E67">
        <f t="shared" si="43"/>
        <v>1.0243517525000001</v>
      </c>
      <c r="F67">
        <f t="shared" si="43"/>
        <v>1.045248528251</v>
      </c>
      <c r="G67">
        <f t="shared" si="43"/>
        <v>1.0799821368447808</v>
      </c>
      <c r="H67">
        <f t="shared" si="43"/>
        <v>1.1351044251093385</v>
      </c>
      <c r="I67">
        <f t="shared" si="43"/>
        <v>1.177716245227943</v>
      </c>
      <c r="J67">
        <f t="shared" si="43"/>
        <v>1.4481081179698265</v>
      </c>
      <c r="K67">
        <f t="shared" si="43"/>
        <v>1.9003522832118034</v>
      </c>
      <c r="L67">
        <f t="shared" si="43"/>
        <v>2.3189618841576993</v>
      </c>
      <c r="M67">
        <f t="shared" si="43"/>
        <v>2.8693906769813711</v>
      </c>
      <c r="N67">
        <f t="shared" si="43"/>
        <v>3.9407063801391353</v>
      </c>
      <c r="O67">
        <f t="shared" si="43"/>
        <v>5.4155945570338098</v>
      </c>
      <c r="P67">
        <f t="shared" si="43"/>
        <v>7.2072898602828754</v>
      </c>
      <c r="Q67">
        <f t="shared" si="43"/>
        <v>9.4710996053977272</v>
      </c>
    </row>
    <row r="68" spans="1:19" x14ac:dyDescent="0.25">
      <c r="A68" t="s">
        <v>287</v>
      </c>
      <c r="C68">
        <f>C66/C67</f>
        <v>29052</v>
      </c>
      <c r="D68">
        <f t="shared" ref="D68:Q68" si="44">D66/D67</f>
        <v>25270.431213520082</v>
      </c>
      <c r="E68">
        <f t="shared" si="44"/>
        <v>27717.041466183266</v>
      </c>
      <c r="F68">
        <f t="shared" si="44"/>
        <v>26500.874434475434</v>
      </c>
      <c r="G68">
        <f t="shared" si="44"/>
        <v>25678.202494182318</v>
      </c>
      <c r="H68">
        <f t="shared" si="44"/>
        <v>24815.683365243411</v>
      </c>
      <c r="I68">
        <f t="shared" si="44"/>
        <v>21239.411531729889</v>
      </c>
      <c r="J68">
        <f t="shared" si="44"/>
        <v>19565.528048914894</v>
      </c>
      <c r="K68">
        <f t="shared" si="44"/>
        <v>22978.897326445338</v>
      </c>
      <c r="L68">
        <f t="shared" si="44"/>
        <v>21168.523870684603</v>
      </c>
      <c r="M68">
        <f t="shared" si="44"/>
        <v>21439.046447560264</v>
      </c>
      <c r="N68">
        <f t="shared" si="44"/>
        <v>17412.360470656869</v>
      </c>
      <c r="O68">
        <f t="shared" si="44"/>
        <v>14708.449674568707</v>
      </c>
      <c r="P68">
        <f t="shared" si="44"/>
        <v>12149.781914912899</v>
      </c>
      <c r="Q68">
        <f t="shared" si="44"/>
        <v>10121.739184895237</v>
      </c>
    </row>
    <row r="69" spans="1:19" x14ac:dyDescent="0.25">
      <c r="A69" t="s">
        <v>288</v>
      </c>
      <c r="C69">
        <v>6.7869999999999999</v>
      </c>
      <c r="D69">
        <v>6.891</v>
      </c>
      <c r="E69">
        <v>6.9980000000000002</v>
      </c>
      <c r="F69">
        <v>7.1050000000000004</v>
      </c>
      <c r="G69">
        <v>7.2119999999999997</v>
      </c>
      <c r="H69">
        <v>7.319</v>
      </c>
      <c r="I69">
        <v>7.4249999999999998</v>
      </c>
      <c r="J69">
        <v>7.4770000000000003</v>
      </c>
      <c r="K69">
        <v>7.5819999999999999</v>
      </c>
      <c r="L69">
        <v>7.6859999999999999</v>
      </c>
      <c r="M69">
        <v>7.7880000000000003</v>
      </c>
      <c r="N69">
        <v>7.8890000000000002</v>
      </c>
      <c r="O69">
        <v>7.9880000000000004</v>
      </c>
      <c r="P69">
        <v>8.0860000000000003</v>
      </c>
      <c r="Q69">
        <v>8.1820000000000004</v>
      </c>
    </row>
    <row r="70" spans="1:19" x14ac:dyDescent="0.25">
      <c r="A70" t="s">
        <v>289</v>
      </c>
      <c r="C70">
        <f>C68/C69</f>
        <v>4280.5363194342126</v>
      </c>
      <c r="D70">
        <f t="shared" ref="D70:H70" si="45">D68/D69</f>
        <v>3667.1645934581456</v>
      </c>
      <c r="E70">
        <f t="shared" si="45"/>
        <v>3960.7089834500234</v>
      </c>
      <c r="F70">
        <f t="shared" si="45"/>
        <v>3729.8908422907011</v>
      </c>
      <c r="G70">
        <f t="shared" si="45"/>
        <v>3560.482874955951</v>
      </c>
      <c r="H70">
        <f t="shared" si="45"/>
        <v>3390.5838728300878</v>
      </c>
      <c r="I70">
        <f>I68/I69</f>
        <v>2860.5268056201871</v>
      </c>
      <c r="J70">
        <f>J68/J69</f>
        <v>2616.7618094041586</v>
      </c>
      <c r="K70">
        <f>K68/K69</f>
        <v>3030.71713617058</v>
      </c>
      <c r="L70">
        <f>L68/L69</f>
        <v>2754.1665197351813</v>
      </c>
      <c r="M70">
        <f>M68/M69</f>
        <v>2752.830822747851</v>
      </c>
      <c r="N70">
        <f t="shared" ref="N70:Q70" si="46">N68/N69</f>
        <v>2207.1695361461361</v>
      </c>
      <c r="O70">
        <f t="shared" si="46"/>
        <v>1841.3181866009897</v>
      </c>
      <c r="P70">
        <f t="shared" si="46"/>
        <v>1502.5701106743629</v>
      </c>
      <c r="Q70">
        <f t="shared" si="46"/>
        <v>1237.0739653990756</v>
      </c>
    </row>
    <row r="71" spans="1:19" x14ac:dyDescent="0.25">
      <c r="A71" t="s">
        <v>290</v>
      </c>
      <c r="G71">
        <v>100</v>
      </c>
      <c r="H71">
        <f t="shared" ref="H71" si="47">(H70/G70)*G71</f>
        <v>95.228203361939634</v>
      </c>
      <c r="I71">
        <f>(I70/H70)*H71</f>
        <v>80.340979189671756</v>
      </c>
      <c r="J71">
        <f>(J70/I70)*I71</f>
        <v>73.494576474729769</v>
      </c>
      <c r="K71">
        <f>(K70/J70)*J71</f>
        <v>85.120958100608036</v>
      </c>
      <c r="L71">
        <f>(L70/K70)*K71</f>
        <v>77.353735896546183</v>
      </c>
      <c r="M71">
        <f>(M70/L70)*L71</f>
        <v>77.316221406679503</v>
      </c>
      <c r="N71">
        <f t="shared" ref="N71:Q71" si="48">(N70/M70)*M71</f>
        <v>61.990735910320652</v>
      </c>
      <c r="O71">
        <f t="shared" si="48"/>
        <v>51.715406344252386</v>
      </c>
      <c r="P71">
        <f t="shared" si="48"/>
        <v>42.201301437040392</v>
      </c>
      <c r="Q71">
        <f t="shared" si="48"/>
        <v>34.744555973025996</v>
      </c>
    </row>
    <row r="73" spans="1:19" x14ac:dyDescent="0.25">
      <c r="A73" t="s">
        <v>319</v>
      </c>
      <c r="J73">
        <v>1448</v>
      </c>
    </row>
    <row r="74" spans="1:19" x14ac:dyDescent="0.25">
      <c r="A74" t="s">
        <v>314</v>
      </c>
    </row>
    <row r="75" spans="1:19" x14ac:dyDescent="0.25">
      <c r="A75" t="s">
        <v>320</v>
      </c>
      <c r="G75">
        <v>1566</v>
      </c>
      <c r="H75">
        <v>2021</v>
      </c>
      <c r="I75">
        <v>1961</v>
      </c>
      <c r="K75">
        <v>2318</v>
      </c>
      <c r="L75">
        <v>2550</v>
      </c>
      <c r="M75">
        <v>2508</v>
      </c>
      <c r="O75" t="s">
        <v>321</v>
      </c>
      <c r="P75" t="s">
        <v>322</v>
      </c>
      <c r="Q75" t="s">
        <v>323</v>
      </c>
      <c r="R75" t="s">
        <v>324</v>
      </c>
      <c r="S75" t="s">
        <v>325</v>
      </c>
    </row>
    <row r="76" spans="1:19" x14ac:dyDescent="0.25">
      <c r="A76" t="s">
        <v>326</v>
      </c>
      <c r="J76">
        <v>2692</v>
      </c>
      <c r="O76" t="s">
        <v>685</v>
      </c>
    </row>
    <row r="77" spans="1:19" x14ac:dyDescent="0.25">
      <c r="A77" t="s">
        <v>303</v>
      </c>
    </row>
    <row r="78" spans="1:19" x14ac:dyDescent="0.25">
      <c r="A78" t="s">
        <v>327</v>
      </c>
      <c r="G78">
        <f>G61*0.1083</f>
        <v>3313.98</v>
      </c>
      <c r="H78">
        <v>3657</v>
      </c>
      <c r="I78">
        <v>3612</v>
      </c>
      <c r="K78">
        <v>3787</v>
      </c>
      <c r="L78">
        <v>3918</v>
      </c>
      <c r="M78">
        <v>4547</v>
      </c>
      <c r="O78" t="s">
        <v>321</v>
      </c>
      <c r="P78" t="s">
        <v>686</v>
      </c>
    </row>
    <row r="80" spans="1:19" x14ac:dyDescent="0.25">
      <c r="A80" t="s">
        <v>298</v>
      </c>
      <c r="G80">
        <v>440</v>
      </c>
      <c r="H80">
        <f>(H78/H67)/H69</f>
        <v>440.1871865081838</v>
      </c>
      <c r="I80">
        <f>(I78/I67)/I69</f>
        <v>413.05760061965765</v>
      </c>
      <c r="J80">
        <f>I80</f>
        <v>413.05760061965765</v>
      </c>
      <c r="K80">
        <f>(K78/K67)/K69</f>
        <v>262.83149662631644</v>
      </c>
      <c r="L80">
        <f>(L78/L67)/L69</f>
        <v>219.82163874437126</v>
      </c>
      <c r="M80">
        <f>(M78/M67)/M69</f>
        <v>203.47419007809998</v>
      </c>
    </row>
    <row r="81" spans="1:19" x14ac:dyDescent="0.25">
      <c r="A81" t="s">
        <v>299</v>
      </c>
      <c r="G81">
        <f>(G75/G67)/G69</f>
        <v>201.05712470002234</v>
      </c>
      <c r="H81">
        <f>(H75/H67)/H69</f>
        <v>243.26450750151474</v>
      </c>
      <c r="I81">
        <f>(I75/I67)/I69</f>
        <v>224.2541403142715</v>
      </c>
      <c r="J81">
        <f>I81</f>
        <v>224.2541403142715</v>
      </c>
      <c r="K81">
        <f>(K75/K67)/K69</f>
        <v>160.87758362286809</v>
      </c>
      <c r="L81">
        <f>(L75/L67)/L69</f>
        <v>143.06921357788326</v>
      </c>
      <c r="M81">
        <f>(M75/M67)/M69</f>
        <v>112.23076065886843</v>
      </c>
    </row>
    <row r="82" spans="1:19" x14ac:dyDescent="0.25">
      <c r="A82" t="s">
        <v>300</v>
      </c>
      <c r="G82">
        <v>100</v>
      </c>
      <c r="H82">
        <f t="shared" ref="H82:I83" si="49">(H80/G80)*G82</f>
        <v>100.04254238822358</v>
      </c>
      <c r="I82">
        <f t="shared" si="49"/>
        <v>93.876727413558541</v>
      </c>
      <c r="J82">
        <f>I82</f>
        <v>93.876727413558541</v>
      </c>
      <c r="K82">
        <f t="shared" ref="K82:M83" si="50">(K80/J80)*J82</f>
        <v>59.734431051435543</v>
      </c>
      <c r="L82">
        <f t="shared" si="50"/>
        <v>49.95946335099346</v>
      </c>
      <c r="M82">
        <f t="shared" si="50"/>
        <v>46.244134108659082</v>
      </c>
    </row>
    <row r="83" spans="1:19" x14ac:dyDescent="0.25">
      <c r="A83" t="s">
        <v>301</v>
      </c>
      <c r="G83">
        <v>100</v>
      </c>
      <c r="H83">
        <f t="shared" si="49"/>
        <v>120.99273172461105</v>
      </c>
      <c r="I83">
        <f t="shared" si="49"/>
        <v>111.53752479493534</v>
      </c>
      <c r="J83">
        <f>I83</f>
        <v>111.53752479493534</v>
      </c>
      <c r="K83">
        <f t="shared" si="50"/>
        <v>80.015858111418723</v>
      </c>
      <c r="L83">
        <f t="shared" si="50"/>
        <v>71.158489803006404</v>
      </c>
      <c r="M83">
        <f t="shared" si="50"/>
        <v>55.820335054685067</v>
      </c>
    </row>
    <row r="85" spans="1:19" x14ac:dyDescent="0.25">
      <c r="A85" s="2" t="s">
        <v>70</v>
      </c>
      <c r="B85" s="2"/>
      <c r="C85" t="s">
        <v>328</v>
      </c>
    </row>
    <row r="86" spans="1:19" x14ac:dyDescent="0.25">
      <c r="A86" s="4" t="s">
        <v>713</v>
      </c>
      <c r="B86" s="4"/>
      <c r="C86">
        <v>2015</v>
      </c>
      <c r="D86">
        <v>2016</v>
      </c>
      <c r="E86">
        <v>2017</v>
      </c>
      <c r="F86">
        <f>E86+1</f>
        <v>2018</v>
      </c>
      <c r="G86">
        <f t="shared" ref="G86:J86" si="51">F86+1</f>
        <v>2019</v>
      </c>
      <c r="H86">
        <f t="shared" si="51"/>
        <v>2020</v>
      </c>
      <c r="I86">
        <f t="shared" si="51"/>
        <v>2021</v>
      </c>
      <c r="J86">
        <f t="shared" si="51"/>
        <v>2022</v>
      </c>
      <c r="K86">
        <f>J86+1</f>
        <v>2023</v>
      </c>
      <c r="L86">
        <f t="shared" ref="L86:P86" si="52">K86+1</f>
        <v>2024</v>
      </c>
      <c r="M86">
        <f t="shared" si="52"/>
        <v>2025</v>
      </c>
      <c r="N86">
        <f t="shared" si="52"/>
        <v>2026</v>
      </c>
      <c r="O86">
        <f t="shared" si="52"/>
        <v>2027</v>
      </c>
      <c r="P86">
        <f t="shared" si="52"/>
        <v>2028</v>
      </c>
      <c r="Q86">
        <v>2029</v>
      </c>
      <c r="R86">
        <v>2030</v>
      </c>
    </row>
    <row r="87" spans="1:19" x14ac:dyDescent="0.25">
      <c r="A87" s="4" t="s">
        <v>589</v>
      </c>
      <c r="B87" s="4"/>
      <c r="M87">
        <v>3211</v>
      </c>
    </row>
    <row r="88" spans="1:19" x14ac:dyDescent="0.25">
      <c r="A88" t="s">
        <v>282</v>
      </c>
      <c r="C88" s="13">
        <v>10.988</v>
      </c>
      <c r="D88" s="13">
        <v>10.212</v>
      </c>
      <c r="E88" s="13">
        <v>23.533999999999999</v>
      </c>
      <c r="F88" s="13">
        <v>20.850999999999999</v>
      </c>
      <c r="G88" s="13">
        <v>13.875</v>
      </c>
      <c r="H88" s="13">
        <v>5.7</v>
      </c>
      <c r="I88" s="13">
        <v>4.5</v>
      </c>
      <c r="J88" s="13">
        <v>8.5</v>
      </c>
      <c r="K88" s="13">
        <v>24.391999999999999</v>
      </c>
      <c r="L88" s="13">
        <v>33.302</v>
      </c>
      <c r="M88" s="13">
        <v>20.419</v>
      </c>
      <c r="N88" s="13">
        <v>13.161</v>
      </c>
      <c r="O88" s="13">
        <v>11.108000000000001</v>
      </c>
      <c r="P88" s="13">
        <v>8.1189999999999998</v>
      </c>
      <c r="Q88" s="13">
        <v>6.2030000000000003</v>
      </c>
      <c r="R88" s="13">
        <v>5.3630000000000004</v>
      </c>
      <c r="S88" s="13"/>
    </row>
    <row r="89" spans="1:19" x14ac:dyDescent="0.25">
      <c r="A89" s="7" t="s">
        <v>283</v>
      </c>
      <c r="B89" s="7"/>
      <c r="C89">
        <v>818</v>
      </c>
      <c r="D89">
        <v>1032</v>
      </c>
      <c r="E89">
        <v>1237</v>
      </c>
      <c r="F89">
        <v>1370</v>
      </c>
      <c r="G89" s="8">
        <v>1435</v>
      </c>
      <c r="H89" s="8">
        <v>1579</v>
      </c>
      <c r="I89" s="8">
        <v>1831</v>
      </c>
      <c r="J89" s="8">
        <v>2185</v>
      </c>
      <c r="K89" s="8">
        <v>3017</v>
      </c>
      <c r="L89" s="8">
        <v>3905</v>
      </c>
      <c r="M89" s="8">
        <v>5378</v>
      </c>
      <c r="N89" s="8">
        <v>5684</v>
      </c>
      <c r="O89" s="8">
        <v>5968</v>
      </c>
      <c r="P89" s="8">
        <v>5788</v>
      </c>
      <c r="Q89" s="8">
        <v>6052</v>
      </c>
      <c r="R89" s="8">
        <v>6377</v>
      </c>
    </row>
    <row r="90" spans="1:19" x14ac:dyDescent="0.25">
      <c r="A90" s="7" t="s">
        <v>284</v>
      </c>
      <c r="B90" s="7"/>
      <c r="C90">
        <v>243</v>
      </c>
      <c r="D90">
        <v>317</v>
      </c>
      <c r="E90">
        <v>415</v>
      </c>
      <c r="F90">
        <v>533</v>
      </c>
      <c r="G90">
        <v>568</v>
      </c>
      <c r="H90">
        <v>565</v>
      </c>
      <c r="I90">
        <v>585</v>
      </c>
      <c r="J90">
        <v>774</v>
      </c>
      <c r="K90">
        <v>1363</v>
      </c>
      <c r="L90">
        <v>1919</v>
      </c>
      <c r="M90">
        <v>3005</v>
      </c>
      <c r="N90">
        <v>2891</v>
      </c>
      <c r="O90">
        <v>2824</v>
      </c>
      <c r="P90">
        <v>2393</v>
      </c>
      <c r="Q90">
        <v>2338</v>
      </c>
      <c r="R90">
        <v>2359</v>
      </c>
    </row>
    <row r="91" spans="1:19" x14ac:dyDescent="0.25">
      <c r="A91" s="7" t="s">
        <v>285</v>
      </c>
      <c r="B91" s="7"/>
      <c r="C91" s="8">
        <f t="shared" ref="C91:R91" si="53">C89-C90</f>
        <v>575</v>
      </c>
      <c r="D91" s="8">
        <f t="shared" si="53"/>
        <v>715</v>
      </c>
      <c r="E91" s="8">
        <f t="shared" si="53"/>
        <v>822</v>
      </c>
      <c r="F91" s="8">
        <f t="shared" si="53"/>
        <v>837</v>
      </c>
      <c r="G91" s="8">
        <f t="shared" si="53"/>
        <v>867</v>
      </c>
      <c r="H91" s="8">
        <f t="shared" si="53"/>
        <v>1014</v>
      </c>
      <c r="I91" s="8">
        <f t="shared" si="53"/>
        <v>1246</v>
      </c>
      <c r="J91" s="8">
        <f t="shared" si="53"/>
        <v>1411</v>
      </c>
      <c r="K91" s="8">
        <f t="shared" si="53"/>
        <v>1654</v>
      </c>
      <c r="L91" s="8">
        <f t="shared" si="53"/>
        <v>1986</v>
      </c>
      <c r="M91" s="8">
        <f t="shared" si="53"/>
        <v>2373</v>
      </c>
      <c r="N91" s="8">
        <f t="shared" si="53"/>
        <v>2793</v>
      </c>
      <c r="O91" s="8">
        <f t="shared" si="53"/>
        <v>3144</v>
      </c>
      <c r="P91" s="8">
        <f t="shared" si="53"/>
        <v>3395</v>
      </c>
      <c r="Q91" s="8">
        <f t="shared" si="53"/>
        <v>3714</v>
      </c>
      <c r="R91" s="8">
        <f t="shared" si="53"/>
        <v>4018</v>
      </c>
    </row>
    <row r="92" spans="1:19" x14ac:dyDescent="0.25">
      <c r="A92" t="s">
        <v>286</v>
      </c>
      <c r="C92">
        <v>1</v>
      </c>
      <c r="D92">
        <f t="shared" ref="D92:R92" si="54">C92*(1+(D88/100))</f>
        <v>1.10212</v>
      </c>
      <c r="E92">
        <f t="shared" si="54"/>
        <v>1.3614929208</v>
      </c>
      <c r="F92">
        <f t="shared" si="54"/>
        <v>1.6453778097160079</v>
      </c>
      <c r="G92">
        <f t="shared" si="54"/>
        <v>1.8736739808141039</v>
      </c>
      <c r="H92">
        <f t="shared" si="54"/>
        <v>1.9804733977205076</v>
      </c>
      <c r="I92">
        <f t="shared" si="54"/>
        <v>2.0695947006179303</v>
      </c>
      <c r="J92">
        <f t="shared" si="54"/>
        <v>2.2455102501704545</v>
      </c>
      <c r="K92">
        <f t="shared" si="54"/>
        <v>2.7932351103920317</v>
      </c>
      <c r="L92">
        <f t="shared" si="54"/>
        <v>3.7234382668547856</v>
      </c>
      <c r="M92">
        <f t="shared" si="54"/>
        <v>4.4837271265638643</v>
      </c>
      <c r="N92">
        <f t="shared" si="54"/>
        <v>5.0738304536909347</v>
      </c>
      <c r="O92">
        <f t="shared" si="54"/>
        <v>5.637431540486924</v>
      </c>
      <c r="P92">
        <f t="shared" si="54"/>
        <v>6.095134607259058</v>
      </c>
      <c r="Q92">
        <f t="shared" si="54"/>
        <v>6.4732158069473371</v>
      </c>
      <c r="R92">
        <f t="shared" si="54"/>
        <v>6.8203743706739228</v>
      </c>
    </row>
    <row r="93" spans="1:19" x14ac:dyDescent="0.25">
      <c r="A93" t="s">
        <v>287</v>
      </c>
      <c r="C93">
        <f>C91/C92</f>
        <v>575</v>
      </c>
      <c r="D93">
        <f t="shared" ref="D93:R93" si="55">D91/D92</f>
        <v>648.74968243022533</v>
      </c>
      <c r="E93">
        <f t="shared" si="55"/>
        <v>603.74900775613344</v>
      </c>
      <c r="F93">
        <f t="shared" si="55"/>
        <v>508.69775625846449</v>
      </c>
      <c r="G93">
        <f t="shared" si="55"/>
        <v>462.72724544282352</v>
      </c>
      <c r="H93">
        <f t="shared" si="55"/>
        <v>511.99879845247978</v>
      </c>
      <c r="I93">
        <f t="shared" si="55"/>
        <v>602.05024666325971</v>
      </c>
      <c r="J93">
        <f t="shared" si="55"/>
        <v>628.36497846887687</v>
      </c>
      <c r="K93">
        <f t="shared" si="55"/>
        <v>592.14492680777607</v>
      </c>
      <c r="L93">
        <f t="shared" si="55"/>
        <v>533.37798498740472</v>
      </c>
      <c r="M93">
        <f t="shared" si="55"/>
        <v>529.24719391176802</v>
      </c>
      <c r="N93">
        <f t="shared" si="55"/>
        <v>550.47168514829752</v>
      </c>
      <c r="O93">
        <f t="shared" si="55"/>
        <v>557.70078579587368</v>
      </c>
      <c r="P93">
        <f t="shared" si="55"/>
        <v>557.0016445505064</v>
      </c>
      <c r="Q93">
        <f t="shared" si="55"/>
        <v>573.74883068381155</v>
      </c>
      <c r="R93">
        <f t="shared" si="55"/>
        <v>589.11722166989796</v>
      </c>
    </row>
    <row r="94" spans="1:19" x14ac:dyDescent="0.25">
      <c r="A94" t="s">
        <v>288</v>
      </c>
      <c r="C94" s="13">
        <v>89</v>
      </c>
      <c r="D94" s="13">
        <v>91</v>
      </c>
      <c r="E94" s="13">
        <v>95.2</v>
      </c>
      <c r="F94" s="13">
        <v>97.1</v>
      </c>
      <c r="G94" s="13">
        <v>98.9</v>
      </c>
      <c r="H94" s="13">
        <v>100.6</v>
      </c>
      <c r="I94" s="13">
        <v>102.1</v>
      </c>
      <c r="J94" s="13">
        <v>103.6</v>
      </c>
      <c r="K94" s="13">
        <v>105.2</v>
      </c>
      <c r="L94" s="13">
        <v>106.6</v>
      </c>
      <c r="M94" s="13">
        <v>107.9</v>
      </c>
      <c r="N94" s="13">
        <v>110.05800000000001</v>
      </c>
      <c r="O94" s="13">
        <v>112.259</v>
      </c>
      <c r="P94" s="13">
        <v>114.504</v>
      </c>
      <c r="Q94" s="13">
        <v>116.794</v>
      </c>
      <c r="R94" s="13">
        <v>120.298</v>
      </c>
      <c r="S94" s="13"/>
    </row>
    <row r="95" spans="1:19" x14ac:dyDescent="0.25">
      <c r="A95" t="s">
        <v>289</v>
      </c>
      <c r="C95">
        <f>C93/C94</f>
        <v>6.4606741573033704</v>
      </c>
      <c r="D95">
        <f t="shared" ref="D95:H95" si="56">D93/D94</f>
        <v>7.1291173893431354</v>
      </c>
      <c r="E95">
        <f t="shared" si="56"/>
        <v>6.3419013419761914</v>
      </c>
      <c r="F95">
        <f t="shared" si="56"/>
        <v>5.2389058317040629</v>
      </c>
      <c r="G95">
        <f t="shared" si="56"/>
        <v>4.67873857879498</v>
      </c>
      <c r="H95">
        <f t="shared" si="56"/>
        <v>5.089451276863616</v>
      </c>
      <c r="I95">
        <f>I93/I94</f>
        <v>5.8966723473384892</v>
      </c>
      <c r="J95">
        <f>J93/J94</f>
        <v>6.0652990199698547</v>
      </c>
      <c r="K95">
        <f>K93/K94</f>
        <v>5.6287540571081376</v>
      </c>
      <c r="L95">
        <f>L93/L94</f>
        <v>5.0035458253977927</v>
      </c>
      <c r="M95">
        <f>M93/M94</f>
        <v>4.9049786275418716</v>
      </c>
      <c r="N95">
        <f t="shared" ref="N95:R95" si="57">N93/N94</f>
        <v>5.0016508127378065</v>
      </c>
      <c r="O95">
        <f t="shared" si="57"/>
        <v>4.9679828414280696</v>
      </c>
      <c r="P95">
        <f t="shared" si="57"/>
        <v>4.8644732459172291</v>
      </c>
      <c r="Q95">
        <f t="shared" si="57"/>
        <v>4.9124854931230333</v>
      </c>
      <c r="R95">
        <f t="shared" si="57"/>
        <v>4.8971489274127409</v>
      </c>
    </row>
    <row r="96" spans="1:19" x14ac:dyDescent="0.25">
      <c r="A96" t="s">
        <v>290</v>
      </c>
      <c r="G96">
        <v>100</v>
      </c>
      <c r="H96">
        <f t="shared" ref="H96" si="58">(H95/G95)*G96</f>
        <v>108.77827840029515</v>
      </c>
      <c r="I96">
        <f>(I95/H95)*H96</f>
        <v>126.0312421399956</v>
      </c>
      <c r="J96">
        <f>(J95/I95)*I96</f>
        <v>129.63534760114737</v>
      </c>
      <c r="K96">
        <f>(K95/J95)*J96</f>
        <v>120.30494891547961</v>
      </c>
      <c r="L96">
        <f>(L95/K95)*K96</f>
        <v>106.94219694331517</v>
      </c>
      <c r="M96">
        <f>(M95/L95)*L96</f>
        <v>104.83549240755316</v>
      </c>
      <c r="N96">
        <f t="shared" ref="N96:R96" si="59">(N95/M95)*M96</f>
        <v>106.90169430295448</v>
      </c>
      <c r="O96">
        <f t="shared" si="59"/>
        <v>106.18209925093925</v>
      </c>
      <c r="P96">
        <f t="shared" si="59"/>
        <v>103.96975945533777</v>
      </c>
      <c r="Q96">
        <f t="shared" si="59"/>
        <v>104.9959387640815</v>
      </c>
      <c r="R96">
        <f t="shared" si="59"/>
        <v>104.66814601712613</v>
      </c>
    </row>
    <row r="97" spans="1:19" x14ac:dyDescent="0.25">
      <c r="A97" t="s">
        <v>519</v>
      </c>
      <c r="M97" s="12">
        <f>(M96-G96)/G96</f>
        <v>4.8354924075531616E-2</v>
      </c>
    </row>
    <row r="99" spans="1:19" x14ac:dyDescent="0.25">
      <c r="A99" t="s">
        <v>329</v>
      </c>
      <c r="B99" s="2"/>
      <c r="D99">
        <v>15.3</v>
      </c>
      <c r="E99">
        <v>13.7</v>
      </c>
      <c r="F99">
        <v>14.3</v>
      </c>
      <c r="G99">
        <v>16.2</v>
      </c>
      <c r="H99">
        <v>13.7</v>
      </c>
      <c r="I99">
        <v>18</v>
      </c>
      <c r="J99">
        <v>16.3</v>
      </c>
      <c r="K99">
        <v>14.9</v>
      </c>
      <c r="L99">
        <v>12.8</v>
      </c>
      <c r="M99">
        <v>12.3</v>
      </c>
    </row>
    <row r="100" spans="1:19" x14ac:dyDescent="0.25">
      <c r="A100" t="s">
        <v>330</v>
      </c>
      <c r="B100" s="2"/>
      <c r="D100">
        <f>D89*(D99/100)</f>
        <v>157.89599999999999</v>
      </c>
      <c r="E100">
        <f t="shared" ref="E100:M100" si="60">E89*(E99/100)</f>
        <v>169.46899999999997</v>
      </c>
      <c r="F100">
        <f t="shared" si="60"/>
        <v>195.91000000000003</v>
      </c>
      <c r="G100">
        <f t="shared" si="60"/>
        <v>232.47</v>
      </c>
      <c r="H100">
        <f t="shared" si="60"/>
        <v>216.32299999999998</v>
      </c>
      <c r="I100">
        <f t="shared" si="60"/>
        <v>329.58</v>
      </c>
      <c r="J100">
        <f t="shared" si="60"/>
        <v>356.15500000000003</v>
      </c>
      <c r="K100">
        <f t="shared" si="60"/>
        <v>449.53299999999996</v>
      </c>
      <c r="L100">
        <f t="shared" si="60"/>
        <v>499.84000000000003</v>
      </c>
      <c r="M100">
        <f t="shared" si="60"/>
        <v>661.49400000000003</v>
      </c>
    </row>
    <row r="101" spans="1:19" x14ac:dyDescent="0.25">
      <c r="A101" t="s">
        <v>331</v>
      </c>
      <c r="B101" s="2"/>
      <c r="D101">
        <f>(D100/D92)/D94</f>
        <v>1.574348418612201</v>
      </c>
      <c r="E101">
        <f t="shared" ref="E101:M101" si="61">(E100/E92)/E94</f>
        <v>1.3074886600040914</v>
      </c>
      <c r="F101">
        <f t="shared" si="61"/>
        <v>1.2262294402498723</v>
      </c>
      <c r="G101">
        <f t="shared" si="61"/>
        <v>1.2545171365772421</v>
      </c>
      <c r="H101">
        <f t="shared" si="61"/>
        <v>1.0857646632790612</v>
      </c>
      <c r="I101">
        <f t="shared" si="61"/>
        <v>1.5597313581346861</v>
      </c>
      <c r="J101">
        <f t="shared" si="61"/>
        <v>1.5309614262631921</v>
      </c>
      <c r="K101">
        <f t="shared" si="61"/>
        <v>1.5298129973119663</v>
      </c>
      <c r="L101">
        <f t="shared" si="61"/>
        <v>1.2593012816550015</v>
      </c>
      <c r="M101">
        <f t="shared" si="61"/>
        <v>1.3673046490717164</v>
      </c>
    </row>
    <row r="102" spans="1:19" x14ac:dyDescent="0.25">
      <c r="A102" t="s">
        <v>290</v>
      </c>
      <c r="B102" s="2"/>
      <c r="G102">
        <v>100</v>
      </c>
      <c r="H102">
        <f t="shared" ref="H102" si="62">(H101/G101)*G102</f>
        <v>86.548412263335337</v>
      </c>
      <c r="I102">
        <f>(I101/H101)*H102</f>
        <v>124.32921900056098</v>
      </c>
      <c r="J102">
        <f>(J101/I101)*I102</f>
        <v>122.03591179632555</v>
      </c>
      <c r="K102">
        <f>(K101/J101)*J102</f>
        <v>121.94436829183752</v>
      </c>
      <c r="L102">
        <f>(L101/K101)*K102</f>
        <v>100.38135350552584</v>
      </c>
      <c r="M102">
        <f>(M101/L101)*L102</f>
        <v>108.99051190342431</v>
      </c>
    </row>
    <row r="103" spans="1:19" x14ac:dyDescent="0.25">
      <c r="A103" t="s">
        <v>519</v>
      </c>
      <c r="M103" s="12">
        <f>(M101-G101)/G101</f>
        <v>8.9905119034242809E-2</v>
      </c>
    </row>
    <row r="104" spans="1:19" x14ac:dyDescent="0.25">
      <c r="A104" s="5" t="s">
        <v>332</v>
      </c>
      <c r="B104" s="5"/>
    </row>
    <row r="105" spans="1:19" x14ac:dyDescent="0.25">
      <c r="A105" s="5"/>
      <c r="B105" s="5"/>
    </row>
    <row r="106" spans="1:19" x14ac:dyDescent="0.25">
      <c r="A106" s="2" t="s">
        <v>163</v>
      </c>
      <c r="B106" s="2"/>
      <c r="C106" t="s">
        <v>307</v>
      </c>
      <c r="E106" s="5"/>
    </row>
    <row r="107" spans="1:19" x14ac:dyDescent="0.25">
      <c r="A107" s="4" t="s">
        <v>792</v>
      </c>
      <c r="B107" s="4"/>
      <c r="C107">
        <v>2015</v>
      </c>
      <c r="D107">
        <v>2016</v>
      </c>
      <c r="E107">
        <v>2017</v>
      </c>
      <c r="F107">
        <f>E107+1</f>
        <v>2018</v>
      </c>
      <c r="G107">
        <f t="shared" ref="G107:J107" si="63">F107+1</f>
        <v>2019</v>
      </c>
      <c r="H107">
        <f t="shared" si="63"/>
        <v>2020</v>
      </c>
      <c r="I107">
        <f t="shared" si="63"/>
        <v>2021</v>
      </c>
      <c r="J107">
        <f t="shared" si="63"/>
        <v>2022</v>
      </c>
      <c r="K107">
        <f>J107+1</f>
        <v>2023</v>
      </c>
      <c r="L107">
        <f t="shared" ref="L107:M107" si="64">K107+1</f>
        <v>2024</v>
      </c>
      <c r="M107">
        <f t="shared" si="64"/>
        <v>2025</v>
      </c>
      <c r="N107">
        <f>M107+1</f>
        <v>2026</v>
      </c>
      <c r="O107">
        <f t="shared" ref="O107:P107" si="65">N107+1</f>
        <v>2027</v>
      </c>
      <c r="P107">
        <f t="shared" si="65"/>
        <v>2028</v>
      </c>
      <c r="Q107">
        <v>2029</v>
      </c>
    </row>
    <row r="108" spans="1:19" x14ac:dyDescent="0.25">
      <c r="A108" s="4" t="s">
        <v>589</v>
      </c>
      <c r="B108" s="4"/>
      <c r="C108" s="13">
        <v>3984.0149999999999</v>
      </c>
      <c r="D108" s="13">
        <v>4512.3760000000002</v>
      </c>
      <c r="E108" s="13">
        <v>4961.991</v>
      </c>
      <c r="F108" s="13">
        <v>5264.9690000000001</v>
      </c>
      <c r="G108" s="13">
        <v>4933.723</v>
      </c>
      <c r="H108" s="13">
        <v>6306.1540000000005</v>
      </c>
      <c r="I108" s="13">
        <v>6933.23</v>
      </c>
      <c r="J108" s="13">
        <v>8076.4489999999996</v>
      </c>
      <c r="K108" s="13">
        <v>9648.35</v>
      </c>
      <c r="L108" s="13">
        <v>13320.99</v>
      </c>
      <c r="M108" s="13">
        <v>18046.48</v>
      </c>
      <c r="N108" s="13">
        <v>20129.766</v>
      </c>
      <c r="O108" s="13">
        <v>21869.113000000001</v>
      </c>
      <c r="P108" s="13">
        <v>24725.966</v>
      </c>
      <c r="Q108" s="13">
        <v>27508.431</v>
      </c>
      <c r="R108" s="13"/>
      <c r="S108" s="13"/>
    </row>
    <row r="109" spans="1:19" x14ac:dyDescent="0.25">
      <c r="A109" t="s">
        <v>282</v>
      </c>
      <c r="C109">
        <v>4.5259999999999998</v>
      </c>
      <c r="D109">
        <v>2.8639999999999999</v>
      </c>
      <c r="E109">
        <v>4.7750000000000004</v>
      </c>
      <c r="F109">
        <v>4.7</v>
      </c>
      <c r="G109">
        <v>6.8019999999999996</v>
      </c>
      <c r="H109">
        <v>10.739000000000001</v>
      </c>
      <c r="I109">
        <v>8.8960000000000008</v>
      </c>
      <c r="J109">
        <v>12.153</v>
      </c>
      <c r="K109">
        <v>29.181000000000001</v>
      </c>
      <c r="L109">
        <v>23.411000000000001</v>
      </c>
      <c r="M109">
        <v>4.4950000000000001</v>
      </c>
      <c r="N109">
        <v>7.1539999999999999</v>
      </c>
      <c r="O109">
        <v>8.3550000000000004</v>
      </c>
      <c r="P109">
        <v>6.5529999999999999</v>
      </c>
      <c r="Q109">
        <v>6.4660000000000002</v>
      </c>
    </row>
    <row r="110" spans="1:19" x14ac:dyDescent="0.25">
      <c r="A110" s="7" t="s">
        <v>283</v>
      </c>
      <c r="B110" s="7"/>
      <c r="C110">
        <v>5796</v>
      </c>
      <c r="D110">
        <v>6433</v>
      </c>
      <c r="E110">
        <v>7488</v>
      </c>
      <c r="F110">
        <v>8345</v>
      </c>
      <c r="G110" s="8">
        <v>9649</v>
      </c>
      <c r="H110" s="8">
        <v>10306</v>
      </c>
      <c r="I110" s="8">
        <v>13301</v>
      </c>
      <c r="J110" s="8">
        <v>16137</v>
      </c>
      <c r="K110" s="8">
        <v>20476</v>
      </c>
      <c r="L110" s="8">
        <v>24166</v>
      </c>
      <c r="M110" s="8">
        <v>24206</v>
      </c>
      <c r="N110" s="8">
        <v>26423</v>
      </c>
      <c r="O110" s="8">
        <v>28980</v>
      </c>
      <c r="P110" s="8">
        <v>31719</v>
      </c>
      <c r="Q110" s="8">
        <v>37520</v>
      </c>
    </row>
    <row r="111" spans="1:19" x14ac:dyDescent="0.25">
      <c r="A111" s="7" t="s">
        <v>284</v>
      </c>
      <c r="B111" s="7"/>
      <c r="C111">
        <v>1263</v>
      </c>
      <c r="D111">
        <v>1342</v>
      </c>
      <c r="E111">
        <v>1500</v>
      </c>
      <c r="F111">
        <v>2091</v>
      </c>
      <c r="G111">
        <v>2620</v>
      </c>
      <c r="H111">
        <v>2750</v>
      </c>
      <c r="I111">
        <v>3197</v>
      </c>
      <c r="J111">
        <v>5722</v>
      </c>
      <c r="K111">
        <v>8160</v>
      </c>
      <c r="L111">
        <v>8887</v>
      </c>
      <c r="M111">
        <v>7289</v>
      </c>
      <c r="N111">
        <v>7824</v>
      </c>
      <c r="O111">
        <v>8273</v>
      </c>
      <c r="P111">
        <v>8681</v>
      </c>
      <c r="Q111">
        <v>9365</v>
      </c>
    </row>
    <row r="112" spans="1:19" x14ac:dyDescent="0.25">
      <c r="A112" s="7" t="s">
        <v>285</v>
      </c>
      <c r="B112" s="7"/>
      <c r="C112" s="8">
        <f t="shared" ref="C112:Q112" si="66">C110-C111</f>
        <v>4533</v>
      </c>
      <c r="D112" s="8">
        <f t="shared" si="66"/>
        <v>5091</v>
      </c>
      <c r="E112" s="8">
        <f t="shared" si="66"/>
        <v>5988</v>
      </c>
      <c r="F112" s="8">
        <f t="shared" si="66"/>
        <v>6254</v>
      </c>
      <c r="G112" s="8">
        <f t="shared" si="66"/>
        <v>7029</v>
      </c>
      <c r="H112" s="8">
        <f t="shared" si="66"/>
        <v>7556</v>
      </c>
      <c r="I112" s="8">
        <f t="shared" si="66"/>
        <v>10104</v>
      </c>
      <c r="J112" s="8">
        <f t="shared" si="66"/>
        <v>10415</v>
      </c>
      <c r="K112" s="8">
        <f t="shared" si="66"/>
        <v>12316</v>
      </c>
      <c r="L112" s="8">
        <f t="shared" si="66"/>
        <v>15279</v>
      </c>
      <c r="M112" s="8">
        <f t="shared" si="66"/>
        <v>16917</v>
      </c>
      <c r="N112" s="8">
        <f t="shared" si="66"/>
        <v>18599</v>
      </c>
      <c r="O112" s="8">
        <f t="shared" si="66"/>
        <v>20707</v>
      </c>
      <c r="P112" s="8">
        <f t="shared" si="66"/>
        <v>23038</v>
      </c>
      <c r="Q112" s="8">
        <f t="shared" si="66"/>
        <v>28155</v>
      </c>
    </row>
    <row r="113" spans="1:18" x14ac:dyDescent="0.25">
      <c r="A113" t="s">
        <v>286</v>
      </c>
      <c r="C113">
        <v>1</v>
      </c>
      <c r="D113">
        <f t="shared" ref="D113:M113" si="67">C113*(1+(D109/100))</f>
        <v>1.02864</v>
      </c>
      <c r="E113">
        <f t="shared" si="67"/>
        <v>1.07775756</v>
      </c>
      <c r="F113">
        <f t="shared" si="67"/>
        <v>1.1284121653199999</v>
      </c>
      <c r="G113">
        <f t="shared" si="67"/>
        <v>1.2051667608050662</v>
      </c>
      <c r="H113">
        <f t="shared" si="67"/>
        <v>1.3345896192479225</v>
      </c>
      <c r="I113">
        <f t="shared" si="67"/>
        <v>1.4533147117762175</v>
      </c>
      <c r="J113">
        <f t="shared" si="67"/>
        <v>1.6299360486983812</v>
      </c>
      <c r="K113">
        <f t="shared" si="67"/>
        <v>2.1055676870690556</v>
      </c>
      <c r="L113">
        <f t="shared" si="67"/>
        <v>2.5985021382887923</v>
      </c>
      <c r="M113">
        <f t="shared" si="67"/>
        <v>2.7153048094048735</v>
      </c>
      <c r="N113">
        <f>M113*(1+(N109/100))</f>
        <v>2.9095577154696981</v>
      </c>
      <c r="O113">
        <f t="shared" ref="O113:Q113" si="68">N113*(1+(O109/100))</f>
        <v>3.1526512625971916</v>
      </c>
      <c r="P113">
        <f t="shared" si="68"/>
        <v>3.359244499835186</v>
      </c>
      <c r="Q113">
        <f t="shared" si="68"/>
        <v>3.5764532491945289</v>
      </c>
    </row>
    <row r="114" spans="1:18" x14ac:dyDescent="0.25">
      <c r="A114" t="s">
        <v>287</v>
      </c>
      <c r="C114">
        <f>C112/C113</f>
        <v>4533</v>
      </c>
      <c r="D114">
        <f t="shared" ref="D114:Q114" si="69">D112/D113</f>
        <v>4949.2533831077926</v>
      </c>
      <c r="E114">
        <f t="shared" si="69"/>
        <v>5555.9805119808207</v>
      </c>
      <c r="F114">
        <f t="shared" si="69"/>
        <v>5542.3011131987078</v>
      </c>
      <c r="G114">
        <f t="shared" si="69"/>
        <v>5832.3878724505657</v>
      </c>
      <c r="H114">
        <f t="shared" si="69"/>
        <v>5661.6654970372174</v>
      </c>
      <c r="I114">
        <f t="shared" si="69"/>
        <v>6952.3826588468619</v>
      </c>
      <c r="J114">
        <f t="shared" si="69"/>
        <v>6389.8212499300889</v>
      </c>
      <c r="K114">
        <f t="shared" si="69"/>
        <v>5849.2538974816043</v>
      </c>
      <c r="L114">
        <f t="shared" si="69"/>
        <v>5879.9258907140156</v>
      </c>
      <c r="M114">
        <f t="shared" si="69"/>
        <v>6230.2397658654691</v>
      </c>
      <c r="N114">
        <f t="shared" si="69"/>
        <v>6392.3804986276109</v>
      </c>
      <c r="O114">
        <f t="shared" si="69"/>
        <v>6568.1225975312373</v>
      </c>
      <c r="P114">
        <f t="shared" si="69"/>
        <v>6858.0896690104901</v>
      </c>
      <c r="Q114">
        <f t="shared" si="69"/>
        <v>7872.3243499243081</v>
      </c>
    </row>
    <row r="115" spans="1:18" x14ac:dyDescent="0.25">
      <c r="A115" t="s">
        <v>288</v>
      </c>
      <c r="C115">
        <v>195.35</v>
      </c>
      <c r="D115">
        <v>200.19</v>
      </c>
      <c r="E115">
        <v>205.17</v>
      </c>
      <c r="F115">
        <v>209.75</v>
      </c>
      <c r="G115">
        <v>213.95</v>
      </c>
      <c r="H115">
        <v>218.24</v>
      </c>
      <c r="I115">
        <v>222.59</v>
      </c>
      <c r="J115">
        <v>227</v>
      </c>
      <c r="K115">
        <v>231.45</v>
      </c>
      <c r="L115">
        <v>235.95</v>
      </c>
      <c r="M115">
        <v>240.49</v>
      </c>
      <c r="N115">
        <v>245.11699999999999</v>
      </c>
      <c r="O115">
        <v>249.834</v>
      </c>
      <c r="P115">
        <v>254.64099999999999</v>
      </c>
      <c r="Q115">
        <v>259.541</v>
      </c>
    </row>
    <row r="116" spans="1:18" x14ac:dyDescent="0.25">
      <c r="A116" t="s">
        <v>289</v>
      </c>
      <c r="C116">
        <f>C114/C115</f>
        <v>23.204504735090865</v>
      </c>
      <c r="D116">
        <f t="shared" ref="D116:H116" si="70">D114/D115</f>
        <v>24.722780274278399</v>
      </c>
      <c r="E116">
        <f t="shared" si="70"/>
        <v>27.079887468834727</v>
      </c>
      <c r="F116">
        <f t="shared" si="70"/>
        <v>26.423366451483709</v>
      </c>
      <c r="G116">
        <f t="shared" si="70"/>
        <v>27.260518216642048</v>
      </c>
      <c r="H116">
        <f t="shared" si="70"/>
        <v>25.942382226160269</v>
      </c>
      <c r="I116">
        <f>I114/I115</f>
        <v>31.234029645747167</v>
      </c>
      <c r="J116">
        <f>J114/J115</f>
        <v>28.148992290440919</v>
      </c>
      <c r="K116">
        <f>K114/K115</f>
        <v>25.272213858205248</v>
      </c>
      <c r="L116">
        <f>L114/L115</f>
        <v>24.920219922500596</v>
      </c>
      <c r="M116">
        <f>M114/M115</f>
        <v>25.906440042685638</v>
      </c>
      <c r="N116">
        <f t="shared" ref="N116:Q116" si="71">N114/N115</f>
        <v>26.078894971085692</v>
      </c>
      <c r="O116">
        <f t="shared" si="71"/>
        <v>26.289946914876428</v>
      </c>
      <c r="P116">
        <f t="shared" si="71"/>
        <v>26.932385864846943</v>
      </c>
      <c r="Q116">
        <f t="shared" si="71"/>
        <v>30.331717724460908</v>
      </c>
    </row>
    <row r="117" spans="1:18" x14ac:dyDescent="0.25">
      <c r="A117" t="s">
        <v>290</v>
      </c>
      <c r="G117">
        <v>100</v>
      </c>
      <c r="H117">
        <f t="shared" ref="H117:Q117" si="72">(H116/G116)*G117</f>
        <v>95.164670091718648</v>
      </c>
      <c r="I117">
        <f t="shared" si="72"/>
        <v>114.57606710748206</v>
      </c>
      <c r="J117">
        <f t="shared" si="72"/>
        <v>103.25919730042575</v>
      </c>
      <c r="K117">
        <f t="shared" si="72"/>
        <v>92.706285542205947</v>
      </c>
      <c r="L117">
        <f t="shared" si="72"/>
        <v>91.415063075680109</v>
      </c>
      <c r="M117">
        <f t="shared" si="72"/>
        <v>95.032823062293176</v>
      </c>
      <c r="N117">
        <f t="shared" si="72"/>
        <v>95.665441000916118</v>
      </c>
      <c r="O117">
        <f t="shared" si="72"/>
        <v>96.439644712355076</v>
      </c>
      <c r="P117">
        <f t="shared" si="72"/>
        <v>98.796309192703504</v>
      </c>
      <c r="Q117">
        <f t="shared" si="72"/>
        <v>111.26610830876996</v>
      </c>
    </row>
    <row r="118" spans="1:18" x14ac:dyDescent="0.25">
      <c r="A118" t="s">
        <v>519</v>
      </c>
      <c r="M118" s="12">
        <f>(M117-G117)/G117</f>
        <v>-4.9671769377068242E-2</v>
      </c>
    </row>
    <row r="120" spans="1:18" x14ac:dyDescent="0.25">
      <c r="A120" t="s">
        <v>333</v>
      </c>
      <c r="C120">
        <v>1089</v>
      </c>
      <c r="D120">
        <v>1235</v>
      </c>
      <c r="E120">
        <v>1456</v>
      </c>
      <c r="F120">
        <v>1008</v>
      </c>
      <c r="G120">
        <v>1090</v>
      </c>
      <c r="H120">
        <v>1211</v>
      </c>
      <c r="I120">
        <v>1610</v>
      </c>
      <c r="J120">
        <v>1893</v>
      </c>
      <c r="K120">
        <v>2027</v>
      </c>
      <c r="L120">
        <v>2853</v>
      </c>
      <c r="M120">
        <v>3164</v>
      </c>
      <c r="N120">
        <v>3633</v>
      </c>
      <c r="O120">
        <v>4224</v>
      </c>
      <c r="P120">
        <v>4701</v>
      </c>
      <c r="Q120">
        <v>5229</v>
      </c>
      <c r="R120" t="s">
        <v>334</v>
      </c>
    </row>
    <row r="121" spans="1:18" x14ac:dyDescent="0.25">
      <c r="A121" t="s">
        <v>335</v>
      </c>
      <c r="C121">
        <f t="shared" ref="C121:F121" si="73">(C120/C113)/C115</f>
        <v>5.574609674942411</v>
      </c>
      <c r="D121">
        <f t="shared" si="73"/>
        <v>5.997374511635007</v>
      </c>
      <c r="E121">
        <f t="shared" si="73"/>
        <v>6.5845551360426455</v>
      </c>
      <c r="F121">
        <f t="shared" si="73"/>
        <v>4.2588348869676329</v>
      </c>
      <c r="G121">
        <f>(G120/G113)/G115</f>
        <v>4.227338861308839</v>
      </c>
      <c r="H121">
        <f>(H120/H113)/H115</f>
        <v>4.1577851873848708</v>
      </c>
      <c r="I121">
        <f t="shared" ref="I121:Q121" si="74">(I120/I113)/I115</f>
        <v>4.9769188172657302</v>
      </c>
      <c r="J121">
        <f t="shared" si="74"/>
        <v>5.1162786755453347</v>
      </c>
      <c r="K121">
        <f t="shared" si="74"/>
        <v>4.1593680976438812</v>
      </c>
      <c r="L121">
        <f t="shared" si="74"/>
        <v>4.6532749158252633</v>
      </c>
      <c r="M121">
        <f t="shared" si="74"/>
        <v>4.845302139567143</v>
      </c>
      <c r="N121">
        <f t="shared" si="74"/>
        <v>5.0940709409083444</v>
      </c>
      <c r="O121">
        <f t="shared" si="74"/>
        <v>5.3628596980942689</v>
      </c>
      <c r="P121">
        <f t="shared" si="74"/>
        <v>5.4956656806426549</v>
      </c>
      <c r="Q121">
        <f t="shared" si="74"/>
        <v>5.6332641442445777</v>
      </c>
    </row>
    <row r="122" spans="1:18" x14ac:dyDescent="0.25">
      <c r="A122" t="s">
        <v>290</v>
      </c>
      <c r="C122">
        <v>100</v>
      </c>
      <c r="D122">
        <f t="shared" ref="D122:M122" si="75">(D121/C121)*C122</f>
        <v>107.58375673534424</v>
      </c>
      <c r="E122">
        <f t="shared" si="75"/>
        <v>118.11688207767961</v>
      </c>
      <c r="F122">
        <f t="shared" si="75"/>
        <v>76.397005984309203</v>
      </c>
      <c r="G122">
        <f t="shared" si="75"/>
        <v>75.832015294461144</v>
      </c>
      <c r="H122">
        <f t="shared" si="75"/>
        <v>74.58432840731264</v>
      </c>
      <c r="I122">
        <f t="shared" si="75"/>
        <v>89.278337093926595</v>
      </c>
      <c r="J122">
        <f t="shared" si="75"/>
        <v>91.77824052045743</v>
      </c>
      <c r="K122">
        <f t="shared" si="75"/>
        <v>74.612723404474963</v>
      </c>
      <c r="L122">
        <f t="shared" si="75"/>
        <v>83.472658843568894</v>
      </c>
      <c r="M122">
        <f t="shared" si="75"/>
        <v>86.917334523823811</v>
      </c>
      <c r="N122">
        <f>(N121/M121)*M122</f>
        <v>91.37986761308035</v>
      </c>
      <c r="O122">
        <f t="shared" ref="O122:Q122" si="76">(O121/N121)*N122</f>
        <v>96.201528193086816</v>
      </c>
      <c r="P122">
        <f t="shared" si="76"/>
        <v>98.583865079296842</v>
      </c>
      <c r="Q122">
        <f t="shared" si="76"/>
        <v>101.05217177026431</v>
      </c>
    </row>
    <row r="124" spans="1:18" x14ac:dyDescent="0.25">
      <c r="A124" t="s">
        <v>297</v>
      </c>
      <c r="G124">
        <v>421.8</v>
      </c>
      <c r="H124">
        <v>505.4</v>
      </c>
      <c r="I124">
        <v>586.29999999999995</v>
      </c>
      <c r="J124">
        <v>919.4</v>
      </c>
      <c r="K124">
        <v>843.2</v>
      </c>
      <c r="L124">
        <v>924.9</v>
      </c>
      <c r="M124">
        <v>942.2</v>
      </c>
      <c r="N124" s="2"/>
      <c r="O124" t="s">
        <v>642</v>
      </c>
      <c r="P124" t="s">
        <v>643</v>
      </c>
      <c r="R124" s="5"/>
    </row>
    <row r="125" spans="1:18" x14ac:dyDescent="0.25">
      <c r="A125" t="s">
        <v>299</v>
      </c>
      <c r="G125">
        <f>G124/G113/G115</f>
        <v>1.6358637905505216</v>
      </c>
      <c r="H125">
        <f t="shared" ref="H125:M125" si="77">H124/H113/H115</f>
        <v>1.7352143961224722</v>
      </c>
      <c r="I125">
        <f t="shared" si="77"/>
        <v>1.8124021755049053</v>
      </c>
      <c r="J125">
        <f t="shared" si="77"/>
        <v>2.484895200367871</v>
      </c>
      <c r="K125">
        <f t="shared" si="77"/>
        <v>1.7302314651866404</v>
      </c>
      <c r="L125">
        <f t="shared" si="77"/>
        <v>1.5085222466339943</v>
      </c>
      <c r="M125">
        <f t="shared" si="77"/>
        <v>1.4428709468711005</v>
      </c>
      <c r="N125" s="2"/>
      <c r="R125" s="5"/>
    </row>
    <row r="126" spans="1:18" x14ac:dyDescent="0.25">
      <c r="A126" t="s">
        <v>696</v>
      </c>
      <c r="G126">
        <v>100</v>
      </c>
      <c r="H126">
        <f t="shared" ref="H126" si="78">(H125/G125)*G126</f>
        <v>106.07328104857166</v>
      </c>
      <c r="I126">
        <f t="shared" ref="I126" si="79">(I125/H125)*H126</f>
        <v>110.79175332164867</v>
      </c>
      <c r="J126">
        <f t="shared" ref="J126" si="80">(J125/I125)*I126</f>
        <v>151.90110660323512</v>
      </c>
      <c r="K126">
        <f t="shared" ref="K126" si="81">(K125/J125)*J126</f>
        <v>105.76867555729446</v>
      </c>
      <c r="L126">
        <f t="shared" ref="L126" si="82">(L125/K125)*K126</f>
        <v>92.215638939372027</v>
      </c>
      <c r="M126">
        <f t="shared" ref="M126" si="83">(M125/L125)*L126</f>
        <v>88.202389172360569</v>
      </c>
      <c r="N126" s="2"/>
      <c r="R126" s="5"/>
    </row>
    <row r="127" spans="1:18" x14ac:dyDescent="0.25">
      <c r="A127" t="s">
        <v>294</v>
      </c>
      <c r="G127">
        <v>980</v>
      </c>
      <c r="H127">
        <f>H110*(H128/100)</f>
        <v>1113.0480000000002</v>
      </c>
      <c r="I127">
        <f t="shared" ref="I127:K127" si="84">I110*(I128/100)</f>
        <v>1040.1382000000001</v>
      </c>
      <c r="J127">
        <f t="shared" si="84"/>
        <v>1516.8779999999999</v>
      </c>
      <c r="K127">
        <f t="shared" si="84"/>
        <v>1998.4575999999997</v>
      </c>
      <c r="L127">
        <v>1251</v>
      </c>
      <c r="M127">
        <v>1200</v>
      </c>
      <c r="R127" s="5"/>
    </row>
    <row r="128" spans="1:18" x14ac:dyDescent="0.25">
      <c r="A128" t="s">
        <v>687</v>
      </c>
      <c r="G128">
        <v>11.59</v>
      </c>
      <c r="H128">
        <v>10.8</v>
      </c>
      <c r="I128">
        <v>7.82</v>
      </c>
      <c r="J128">
        <v>9.4</v>
      </c>
      <c r="K128">
        <v>9.76</v>
      </c>
      <c r="R128" s="5"/>
    </row>
    <row r="129" spans="1:19" x14ac:dyDescent="0.25">
      <c r="L129" s="12"/>
      <c r="M129" s="12"/>
    </row>
    <row r="130" spans="1:19" x14ac:dyDescent="0.25">
      <c r="A130" t="s">
        <v>298</v>
      </c>
      <c r="C130">
        <f t="shared" ref="C130:M130" si="85">(C127/C113)/C115</f>
        <v>0</v>
      </c>
      <c r="D130">
        <f t="shared" si="85"/>
        <v>0</v>
      </c>
      <c r="E130">
        <f t="shared" si="85"/>
        <v>0</v>
      </c>
      <c r="F130">
        <f t="shared" si="85"/>
        <v>0</v>
      </c>
      <c r="G130">
        <f t="shared" si="85"/>
        <v>3.8007266826446444</v>
      </c>
      <c r="H130">
        <f t="shared" si="85"/>
        <v>3.8214818226658602</v>
      </c>
      <c r="I130">
        <f t="shared" si="85"/>
        <v>3.2153312920105006</v>
      </c>
      <c r="J130">
        <f t="shared" si="85"/>
        <v>4.0997203194949057</v>
      </c>
      <c r="K130">
        <f t="shared" si="85"/>
        <v>4.10079959838873</v>
      </c>
      <c r="L130">
        <f t="shared" si="85"/>
        <v>2.0403949946363142</v>
      </c>
      <c r="M130">
        <f t="shared" si="85"/>
        <v>1.8376619998358317</v>
      </c>
    </row>
    <row r="131" spans="1:19" x14ac:dyDescent="0.25">
      <c r="A131" t="s">
        <v>300</v>
      </c>
      <c r="G131">
        <v>100</v>
      </c>
      <c r="H131">
        <f t="shared" ref="H131" si="86">(H130/G130)*G131</f>
        <v>100.54608346651158</v>
      </c>
      <c r="I131">
        <f t="shared" ref="I131" si="87">(I130/H130)*H131</f>
        <v>84.59780353827469</v>
      </c>
      <c r="J131">
        <f t="shared" ref="J131" si="88">(J130/I130)*I131</f>
        <v>107.86674922497227</v>
      </c>
      <c r="K131">
        <f t="shared" ref="K131" si="89">(K130/J130)*J131</f>
        <v>107.89514587077035</v>
      </c>
      <c r="L131">
        <f t="shared" ref="L131" si="90">(L130/K130)*K131</f>
        <v>53.68433894374521</v>
      </c>
      <c r="M131">
        <f t="shared" ref="M131" si="91">(M130/L130)*L131</f>
        <v>48.350280177398574</v>
      </c>
    </row>
    <row r="132" spans="1:19" x14ac:dyDescent="0.25">
      <c r="A132" t="s">
        <v>519</v>
      </c>
      <c r="M132" s="12">
        <f>(M130-G130)/G130</f>
        <v>-0.51649719822601436</v>
      </c>
    </row>
    <row r="134" spans="1:19" x14ac:dyDescent="0.25">
      <c r="A134" s="2" t="s">
        <v>210</v>
      </c>
      <c r="B134" s="2"/>
      <c r="C134" t="s">
        <v>338</v>
      </c>
      <c r="D134" t="s">
        <v>339</v>
      </c>
      <c r="M134" s="2" t="s">
        <v>601</v>
      </c>
    </row>
    <row r="135" spans="1:19" x14ac:dyDescent="0.25">
      <c r="A135" s="9">
        <v>44228</v>
      </c>
      <c r="B135" s="9"/>
      <c r="C135">
        <v>2015</v>
      </c>
      <c r="D135">
        <v>2016</v>
      </c>
      <c r="E135">
        <v>2017</v>
      </c>
      <c r="F135">
        <f>E135+1</f>
        <v>2018</v>
      </c>
      <c r="G135">
        <f t="shared" ref="G135:J135" si="92">F135+1</f>
        <v>2019</v>
      </c>
      <c r="H135">
        <f t="shared" si="92"/>
        <v>2020</v>
      </c>
      <c r="I135">
        <f t="shared" si="92"/>
        <v>2021</v>
      </c>
      <c r="J135">
        <f t="shared" si="92"/>
        <v>2022</v>
      </c>
      <c r="K135">
        <f>J135+1</f>
        <v>2023</v>
      </c>
      <c r="L135">
        <f t="shared" ref="L135:M135" si="93">K135+1</f>
        <v>2024</v>
      </c>
      <c r="M135">
        <f t="shared" si="93"/>
        <v>2025</v>
      </c>
      <c r="N135">
        <f>M135+1</f>
        <v>2026</v>
      </c>
    </row>
    <row r="136" spans="1:19" x14ac:dyDescent="0.25">
      <c r="A136" s="4" t="s">
        <v>589</v>
      </c>
      <c r="B136" s="4"/>
      <c r="M136" s="2">
        <v>50028</v>
      </c>
    </row>
    <row r="137" spans="1:19" x14ac:dyDescent="0.25">
      <c r="A137" t="s">
        <v>282</v>
      </c>
      <c r="C137">
        <v>4.4370000000000003</v>
      </c>
      <c r="D137">
        <v>3.629</v>
      </c>
      <c r="E137">
        <v>5.3090000000000002</v>
      </c>
      <c r="F137">
        <v>7.3079999999999998</v>
      </c>
      <c r="G137">
        <v>6.7220000000000004</v>
      </c>
      <c r="H137">
        <v>5.6349999999999998</v>
      </c>
      <c r="I137">
        <v>5.7069999999999999</v>
      </c>
      <c r="J137">
        <v>8.3079999999999998</v>
      </c>
      <c r="K137">
        <v>9.3230000000000004</v>
      </c>
      <c r="L137">
        <v>7.0069999999999997</v>
      </c>
      <c r="M137">
        <v>5.3449999999999998</v>
      </c>
      <c r="N137">
        <v>6.46</v>
      </c>
      <c r="O137">
        <v>7.1529999999999996</v>
      </c>
      <c r="P137">
        <v>8.1029999999999998</v>
      </c>
      <c r="Q137">
        <v>8.4</v>
      </c>
      <c r="R137">
        <v>9.0120000000000005</v>
      </c>
      <c r="S137">
        <v>9.6</v>
      </c>
    </row>
    <row r="138" spans="1:19" x14ac:dyDescent="0.25">
      <c r="A138" s="7" t="s">
        <v>283</v>
      </c>
      <c r="B138" s="7"/>
      <c r="C138">
        <v>24864</v>
      </c>
      <c r="D138">
        <v>25534</v>
      </c>
      <c r="E138" t="s">
        <v>340</v>
      </c>
      <c r="F138">
        <v>32410</v>
      </c>
      <c r="G138" s="8">
        <v>36315</v>
      </c>
      <c r="H138" s="8">
        <v>41686</v>
      </c>
      <c r="I138" s="8">
        <v>44297</v>
      </c>
      <c r="J138" s="8">
        <v>45234</v>
      </c>
      <c r="K138" s="8">
        <v>48971</v>
      </c>
      <c r="L138" s="8">
        <v>52835</v>
      </c>
      <c r="M138" s="15">
        <v>63000</v>
      </c>
      <c r="N138" s="8">
        <v>62530</v>
      </c>
      <c r="O138" s="8"/>
    </row>
    <row r="139" spans="1:19" x14ac:dyDescent="0.25">
      <c r="A139" s="7" t="s">
        <v>284</v>
      </c>
      <c r="B139" s="7"/>
      <c r="C139">
        <v>1750</v>
      </c>
      <c r="D139">
        <v>1745</v>
      </c>
      <c r="E139" t="s">
        <v>340</v>
      </c>
      <c r="F139">
        <v>2802</v>
      </c>
      <c r="G139">
        <v>3192</v>
      </c>
      <c r="H139">
        <v>3731</v>
      </c>
      <c r="I139">
        <v>4164</v>
      </c>
      <c r="J139">
        <v>5072</v>
      </c>
      <c r="K139">
        <v>6540</v>
      </c>
      <c r="L139">
        <v>7836</v>
      </c>
      <c r="M139" s="2">
        <v>6487</v>
      </c>
      <c r="N139">
        <v>10490</v>
      </c>
    </row>
    <row r="140" spans="1:19" x14ac:dyDescent="0.25">
      <c r="A140" s="7" t="s">
        <v>285</v>
      </c>
      <c r="B140" s="7"/>
      <c r="C140" s="8">
        <f t="shared" ref="C140:N140" si="94">C138-C139</f>
        <v>23114</v>
      </c>
      <c r="D140" s="8">
        <f t="shared" si="94"/>
        <v>23789</v>
      </c>
      <c r="E140" s="8" t="e">
        <f t="shared" si="94"/>
        <v>#VALUE!</v>
      </c>
      <c r="F140" s="8">
        <f t="shared" si="94"/>
        <v>29608</v>
      </c>
      <c r="G140" s="8">
        <f t="shared" si="94"/>
        <v>33123</v>
      </c>
      <c r="H140" s="8">
        <f t="shared" si="94"/>
        <v>37955</v>
      </c>
      <c r="I140" s="8">
        <f t="shared" si="94"/>
        <v>40133</v>
      </c>
      <c r="J140" s="8">
        <f t="shared" si="94"/>
        <v>40162</v>
      </c>
      <c r="K140" s="8">
        <f t="shared" si="94"/>
        <v>42431</v>
      </c>
      <c r="L140" s="8">
        <f t="shared" si="94"/>
        <v>44999</v>
      </c>
      <c r="M140" s="8">
        <f t="shared" si="94"/>
        <v>56513</v>
      </c>
      <c r="N140" s="8">
        <f t="shared" si="94"/>
        <v>52040</v>
      </c>
      <c r="O140" s="8"/>
    </row>
    <row r="141" spans="1:19" x14ac:dyDescent="0.25">
      <c r="A141" t="s">
        <v>286</v>
      </c>
      <c r="C141">
        <v>1</v>
      </c>
      <c r="D141">
        <f t="shared" ref="D141:M141" si="95">C141*(1+(D137/100))</f>
        <v>1.0362899999999999</v>
      </c>
      <c r="E141">
        <f t="shared" si="95"/>
        <v>1.0913066361000001</v>
      </c>
      <c r="F141">
        <f t="shared" si="95"/>
        <v>1.1710593250661883</v>
      </c>
      <c r="G141">
        <f t="shared" si="95"/>
        <v>1.2497779328971375</v>
      </c>
      <c r="H141">
        <f t="shared" si="95"/>
        <v>1.3202029194158911</v>
      </c>
      <c r="I141">
        <f t="shared" si="95"/>
        <v>1.395546900026956</v>
      </c>
      <c r="J141">
        <f t="shared" si="95"/>
        <v>1.5114889364811956</v>
      </c>
      <c r="K141">
        <f t="shared" si="95"/>
        <v>1.6524050500293375</v>
      </c>
      <c r="L141">
        <f t="shared" si="95"/>
        <v>1.7681890718848932</v>
      </c>
      <c r="M141">
        <f t="shared" si="95"/>
        <v>1.8626987777771407</v>
      </c>
      <c r="N141">
        <f>M141*(1+(N137/100))</f>
        <v>1.9830291188215439</v>
      </c>
    </row>
    <row r="142" spans="1:19" x14ac:dyDescent="0.25">
      <c r="A142" t="s">
        <v>287</v>
      </c>
      <c r="C142">
        <f>C140/C141</f>
        <v>23114</v>
      </c>
      <c r="D142">
        <f t="shared" ref="D142:N142" si="96">D140/D141</f>
        <v>22955.929324802903</v>
      </c>
      <c r="E142" t="e">
        <f t="shared" si="96"/>
        <v>#VALUE!</v>
      </c>
      <c r="F142">
        <f t="shared" si="96"/>
        <v>25283.091442294401</v>
      </c>
      <c r="G142">
        <f t="shared" si="96"/>
        <v>26503.108374794912</v>
      </c>
      <c r="H142">
        <f t="shared" si="96"/>
        <v>28749.368329523739</v>
      </c>
      <c r="I142">
        <f t="shared" si="96"/>
        <v>28757.901292478815</v>
      </c>
      <c r="J142">
        <f t="shared" si="96"/>
        <v>26571.150493167803</v>
      </c>
      <c r="K142">
        <f t="shared" si="96"/>
        <v>25678.328687779467</v>
      </c>
      <c r="L142">
        <f t="shared" si="96"/>
        <v>25449.201511030136</v>
      </c>
      <c r="M142">
        <f t="shared" si="96"/>
        <v>30339.312332313883</v>
      </c>
      <c r="N142">
        <f t="shared" si="96"/>
        <v>26242.68070805024</v>
      </c>
    </row>
    <row r="143" spans="1:19" x14ac:dyDescent="0.25">
      <c r="A143" t="s">
        <v>288</v>
      </c>
      <c r="C143">
        <v>11.273999999999999</v>
      </c>
      <c r="D143">
        <v>11.403</v>
      </c>
      <c r="E143">
        <v>11.532</v>
      </c>
      <c r="F143">
        <v>11.659000000000001</v>
      </c>
      <c r="G143">
        <v>11.782999999999999</v>
      </c>
      <c r="H143">
        <v>11.903</v>
      </c>
      <c r="I143">
        <v>12.019</v>
      </c>
      <c r="J143">
        <v>12.129</v>
      </c>
      <c r="K143">
        <v>12.234999999999999</v>
      </c>
      <c r="L143">
        <v>12.336</v>
      </c>
      <c r="M143">
        <v>12.432</v>
      </c>
      <c r="N143">
        <v>12.523</v>
      </c>
      <c r="O143">
        <v>12.609</v>
      </c>
      <c r="P143">
        <v>12.691000000000001</v>
      </c>
      <c r="Q143">
        <v>12.768000000000001</v>
      </c>
      <c r="R143">
        <v>12.842000000000001</v>
      </c>
    </row>
    <row r="144" spans="1:19" x14ac:dyDescent="0.25">
      <c r="A144" t="s">
        <v>289</v>
      </c>
      <c r="C144">
        <f>C142/C143</f>
        <v>2050.2040092247653</v>
      </c>
      <c r="D144">
        <f t="shared" ref="D144:H144" si="97">D142/D143</f>
        <v>2013.1482350962817</v>
      </c>
      <c r="E144" t="e">
        <f t="shared" si="97"/>
        <v>#VALUE!</v>
      </c>
      <c r="F144">
        <f t="shared" si="97"/>
        <v>2168.5471689076594</v>
      </c>
      <c r="G144">
        <f t="shared" si="97"/>
        <v>2249.2666022910053</v>
      </c>
      <c r="H144">
        <f t="shared" si="97"/>
        <v>2415.3044047318945</v>
      </c>
      <c r="I144">
        <f>I142/I143</f>
        <v>2392.7033274381242</v>
      </c>
      <c r="J144">
        <f>J142/J143</f>
        <v>2190.712382980279</v>
      </c>
      <c r="K144">
        <f>K142/K143</f>
        <v>2098.760007174456</v>
      </c>
      <c r="L144">
        <f>L142/L143</f>
        <v>2063.002716523195</v>
      </c>
      <c r="M144">
        <f>M142/M143</f>
        <v>2440.4208761513742</v>
      </c>
      <c r="N144">
        <f t="shared" ref="N144" si="98">N142/N143</f>
        <v>2095.5586287670876</v>
      </c>
    </row>
    <row r="145" spans="1:17" x14ac:dyDescent="0.25">
      <c r="A145" t="s">
        <v>290</v>
      </c>
      <c r="G145">
        <v>100</v>
      </c>
      <c r="H145">
        <f t="shared" ref="H145:N145" si="99">(H144/G144)*G145</f>
        <v>107.381864038339</v>
      </c>
      <c r="I145">
        <f t="shared" si="99"/>
        <v>106.37704418858222</v>
      </c>
      <c r="J145">
        <f t="shared" si="99"/>
        <v>97.396741709004829</v>
      </c>
      <c r="K145">
        <f t="shared" si="99"/>
        <v>93.308636914661449</v>
      </c>
      <c r="L145">
        <f t="shared" si="99"/>
        <v>91.718905816763126</v>
      </c>
      <c r="M145">
        <f t="shared" si="99"/>
        <v>108.49851563463699</v>
      </c>
      <c r="N145">
        <f t="shared" si="99"/>
        <v>93.166307036820044</v>
      </c>
    </row>
    <row r="146" spans="1:17" x14ac:dyDescent="0.25">
      <c r="A146" t="s">
        <v>519</v>
      </c>
      <c r="M146" s="12">
        <f>(M145-G145)/G145</f>
        <v>8.4985156346369883E-2</v>
      </c>
    </row>
    <row r="147" spans="1:17" x14ac:dyDescent="0.25">
      <c r="O147" s="5" t="s">
        <v>341</v>
      </c>
      <c r="P147" t="s">
        <v>342</v>
      </c>
    </row>
    <row r="148" spans="1:17" x14ac:dyDescent="0.25">
      <c r="A148" t="s">
        <v>297</v>
      </c>
      <c r="G148">
        <v>2055</v>
      </c>
      <c r="H148">
        <v>2544</v>
      </c>
      <c r="I148">
        <v>2885</v>
      </c>
      <c r="J148">
        <v>3250</v>
      </c>
      <c r="K148">
        <v>3660</v>
      </c>
      <c r="L148">
        <v>3930</v>
      </c>
      <c r="M148">
        <v>4000</v>
      </c>
      <c r="O148" t="s">
        <v>343</v>
      </c>
    </row>
    <row r="149" spans="1:17" x14ac:dyDescent="0.25">
      <c r="A149" t="s">
        <v>294</v>
      </c>
      <c r="G149">
        <v>5550</v>
      </c>
      <c r="H149">
        <v>6510</v>
      </c>
      <c r="I149">
        <v>6728</v>
      </c>
      <c r="J149">
        <v>6980</v>
      </c>
      <c r="K149">
        <v>7550</v>
      </c>
      <c r="L149">
        <v>7918</v>
      </c>
      <c r="M149">
        <v>8044</v>
      </c>
    </row>
    <row r="150" spans="1:17" x14ac:dyDescent="0.25">
      <c r="A150" t="s">
        <v>299</v>
      </c>
      <c r="G150">
        <f t="shared" ref="G150:M150" si="100">(G148/G141)/G143</f>
        <v>139.54783285656541</v>
      </c>
      <c r="H150">
        <f t="shared" si="100"/>
        <v>161.8899856576983</v>
      </c>
      <c r="I150">
        <f t="shared" si="100"/>
        <v>172.00182143520263</v>
      </c>
      <c r="J150">
        <f t="shared" si="100"/>
        <v>177.27740761630164</v>
      </c>
      <c r="K150">
        <f t="shared" si="100"/>
        <v>181.03418788759419</v>
      </c>
      <c r="L150">
        <f t="shared" si="100"/>
        <v>180.17290775208687</v>
      </c>
      <c r="M150">
        <f t="shared" si="100"/>
        <v>172.7334154018632</v>
      </c>
    </row>
    <row r="151" spans="1:17" x14ac:dyDescent="0.25">
      <c r="A151" t="s">
        <v>301</v>
      </c>
      <c r="G151">
        <v>100</v>
      </c>
      <c r="H151">
        <f t="shared" ref="H151" si="101">(H150/G150)*G151</f>
        <v>116.01039037567666</v>
      </c>
      <c r="I151">
        <f t="shared" ref="I151" si="102">(I150/H150)*H151</f>
        <v>123.25653355863658</v>
      </c>
      <c r="J151">
        <f t="shared" ref="J151" si="103">(J150/I150)*I151</f>
        <v>127.03701948457822</v>
      </c>
      <c r="K151">
        <f t="shared" ref="K151" si="104">(K150/J150)*J151</f>
        <v>129.72912884549817</v>
      </c>
      <c r="L151">
        <f t="shared" ref="L151" si="105">(L150/K150)*K151</f>
        <v>129.11193535859351</v>
      </c>
      <c r="M151">
        <f t="shared" ref="M151" si="106">(M150/L150)*L151</f>
        <v>123.78079391559427</v>
      </c>
    </row>
    <row r="152" spans="1:17" x14ac:dyDescent="0.25">
      <c r="A152" t="s">
        <v>519</v>
      </c>
      <c r="M152" s="12">
        <f>(M150-G150)/G150</f>
        <v>0.23780793915594287</v>
      </c>
    </row>
    <row r="153" spans="1:17" x14ac:dyDescent="0.25">
      <c r="A153" t="s">
        <v>298</v>
      </c>
      <c r="G153">
        <f t="shared" ref="G153:M153" si="107">(G149/G141)/G143</f>
        <v>376.88100844473865</v>
      </c>
      <c r="H153">
        <f t="shared" si="107"/>
        <v>414.27036424198741</v>
      </c>
      <c r="I153">
        <f t="shared" si="107"/>
        <v>401.11897906968574</v>
      </c>
      <c r="J153">
        <f t="shared" si="107"/>
        <v>380.73732466516475</v>
      </c>
      <c r="K153">
        <f t="shared" si="107"/>
        <v>373.44484113424477</v>
      </c>
      <c r="L153">
        <f t="shared" si="107"/>
        <v>363.00485587303405</v>
      </c>
      <c r="M153">
        <f t="shared" si="107"/>
        <v>347.36689837314697</v>
      </c>
    </row>
    <row r="154" spans="1:17" x14ac:dyDescent="0.25">
      <c r="A154" t="s">
        <v>300</v>
      </c>
      <c r="G154">
        <v>100</v>
      </c>
      <c r="H154">
        <f t="shared" ref="H154" si="108">(H153/G153)*G154</f>
        <v>109.92073226282801</v>
      </c>
      <c r="I154">
        <f t="shared" ref="I154" si="109">(I153/H153)*H154</f>
        <v>106.43119979034472</v>
      </c>
      <c r="J154">
        <f t="shared" ref="J154" si="110">(J153/I153)*I154</f>
        <v>101.02321850505012</v>
      </c>
      <c r="K154">
        <f t="shared" ref="K154" si="111">(K153/J153)*J154</f>
        <v>99.088262015463755</v>
      </c>
      <c r="L154">
        <f t="shared" ref="L154" si="112">(L153/K153)*K154</f>
        <v>96.318160835705982</v>
      </c>
      <c r="M154">
        <f t="shared" ref="M154" si="113">(M153/L153)*L154</f>
        <v>92.16885186298282</v>
      </c>
    </row>
    <row r="155" spans="1:17" x14ac:dyDescent="0.25">
      <c r="A155" t="s">
        <v>519</v>
      </c>
      <c r="M155" s="12">
        <f>(M153-G153)/G153</f>
        <v>-7.8311481370171743E-2</v>
      </c>
    </row>
    <row r="157" spans="1:17" x14ac:dyDescent="0.25">
      <c r="A157" s="2" t="s">
        <v>28</v>
      </c>
      <c r="B157" s="2"/>
      <c r="C157" t="s">
        <v>344</v>
      </c>
    </row>
    <row r="158" spans="1:17" x14ac:dyDescent="0.25">
      <c r="A158" s="4" t="s">
        <v>845</v>
      </c>
      <c r="B158" s="4"/>
      <c r="C158">
        <v>2015</v>
      </c>
      <c r="D158">
        <v>2016</v>
      </c>
      <c r="E158">
        <v>2017</v>
      </c>
      <c r="F158">
        <f>E158+1</f>
        <v>2018</v>
      </c>
      <c r="G158">
        <f t="shared" ref="G158:J158" si="114">F158+1</f>
        <v>2019</v>
      </c>
      <c r="H158">
        <f t="shared" si="114"/>
        <v>2020</v>
      </c>
      <c r="I158">
        <f t="shared" si="114"/>
        <v>2021</v>
      </c>
      <c r="J158">
        <f t="shared" si="114"/>
        <v>2022</v>
      </c>
      <c r="K158">
        <f>J158+1</f>
        <v>2023</v>
      </c>
      <c r="L158">
        <f t="shared" ref="L158:M158" si="115">K158+1</f>
        <v>2024</v>
      </c>
      <c r="M158">
        <f t="shared" si="115"/>
        <v>2025</v>
      </c>
    </row>
    <row r="159" spans="1:17" x14ac:dyDescent="0.25">
      <c r="A159" t="s">
        <v>282</v>
      </c>
      <c r="C159">
        <v>0.219</v>
      </c>
      <c r="D159">
        <v>-0.79400000000000004</v>
      </c>
      <c r="E159">
        <v>1.7689999999999999</v>
      </c>
      <c r="F159">
        <v>0.84899999999999998</v>
      </c>
      <c r="G159">
        <v>-0.91600000000000004</v>
      </c>
      <c r="H159">
        <v>3.0329999999999999</v>
      </c>
      <c r="I159">
        <v>1.734</v>
      </c>
      <c r="J159">
        <v>1.351</v>
      </c>
      <c r="K159">
        <v>2.7309999999999999</v>
      </c>
      <c r="L159">
        <v>1.165</v>
      </c>
      <c r="M159">
        <v>1.1259999999999999</v>
      </c>
      <c r="N159" s="8"/>
      <c r="O159" s="8"/>
      <c r="P159" s="8"/>
      <c r="Q159" s="8"/>
    </row>
    <row r="160" spans="1:17" x14ac:dyDescent="0.25">
      <c r="A160" s="7" t="s">
        <v>283</v>
      </c>
      <c r="B160" s="7"/>
      <c r="C160">
        <v>1242</v>
      </c>
      <c r="D160">
        <v>1106</v>
      </c>
      <c r="E160">
        <v>1352</v>
      </c>
      <c r="F160">
        <v>1306</v>
      </c>
      <c r="G160" s="8">
        <v>1227</v>
      </c>
      <c r="H160" s="8">
        <v>1720</v>
      </c>
      <c r="I160" s="8">
        <v>2422.9</v>
      </c>
      <c r="J160" s="8">
        <v>2245.6999999999998</v>
      </c>
      <c r="K160" s="8">
        <v>2454.6999999999998</v>
      </c>
      <c r="L160" s="8">
        <v>2378.5</v>
      </c>
      <c r="M160" s="8">
        <v>2614.6</v>
      </c>
    </row>
    <row r="161" spans="1:17" x14ac:dyDescent="0.25">
      <c r="A161" s="7" t="s">
        <v>284</v>
      </c>
      <c r="B161" s="7"/>
      <c r="C161">
        <v>36</v>
      </c>
      <c r="D161">
        <v>82</v>
      </c>
      <c r="E161">
        <v>97</v>
      </c>
      <c r="F161">
        <v>126</v>
      </c>
      <c r="G161">
        <v>135</v>
      </c>
      <c r="H161">
        <v>177</v>
      </c>
      <c r="I161">
        <v>236.1</v>
      </c>
      <c r="J161">
        <v>196.1</v>
      </c>
      <c r="K161">
        <v>211</v>
      </c>
      <c r="L161">
        <v>253.2</v>
      </c>
      <c r="M161">
        <v>264.2</v>
      </c>
      <c r="N161" s="8"/>
      <c r="O161" s="8"/>
      <c r="P161" s="8"/>
      <c r="Q161" s="8"/>
    </row>
    <row r="162" spans="1:17" x14ac:dyDescent="0.25">
      <c r="A162" s="7" t="s">
        <v>285</v>
      </c>
      <c r="B162" s="7"/>
      <c r="C162" s="8">
        <f t="shared" ref="C162:M162" si="116">C160-C161</f>
        <v>1206</v>
      </c>
      <c r="D162" s="8">
        <f t="shared" si="116"/>
        <v>1024</v>
      </c>
      <c r="E162" s="8">
        <f t="shared" si="116"/>
        <v>1255</v>
      </c>
      <c r="F162" s="8">
        <f t="shared" si="116"/>
        <v>1180</v>
      </c>
      <c r="G162" s="8">
        <f t="shared" si="116"/>
        <v>1092</v>
      </c>
      <c r="H162" s="8">
        <f t="shared" si="116"/>
        <v>1543</v>
      </c>
      <c r="I162" s="8">
        <f t="shared" si="116"/>
        <v>2186.8000000000002</v>
      </c>
      <c r="J162" s="8">
        <f t="shared" si="116"/>
        <v>2049.6</v>
      </c>
      <c r="K162" s="8">
        <f t="shared" si="116"/>
        <v>2243.6999999999998</v>
      </c>
      <c r="L162" s="8">
        <f t="shared" si="116"/>
        <v>2125.3000000000002</v>
      </c>
      <c r="M162" s="8">
        <f t="shared" si="116"/>
        <v>2350.4</v>
      </c>
    </row>
    <row r="163" spans="1:17" x14ac:dyDescent="0.25">
      <c r="A163" t="s">
        <v>286</v>
      </c>
      <c r="C163">
        <v>1</v>
      </c>
      <c r="D163">
        <f t="shared" ref="D163:M163" si="117">C163*(1+(D159/100))</f>
        <v>0.99206000000000005</v>
      </c>
      <c r="E163">
        <f t="shared" si="117"/>
        <v>1.0096095414000001</v>
      </c>
      <c r="F163">
        <f t="shared" si="117"/>
        <v>1.0181811264064862</v>
      </c>
      <c r="G163">
        <f t="shared" si="117"/>
        <v>1.0088545872886028</v>
      </c>
      <c r="H163">
        <f t="shared" si="117"/>
        <v>1.0394531469210662</v>
      </c>
      <c r="I163">
        <f t="shared" si="117"/>
        <v>1.0574772644886774</v>
      </c>
      <c r="J163">
        <f t="shared" si="117"/>
        <v>1.0717637823319193</v>
      </c>
      <c r="K163">
        <f t="shared" si="117"/>
        <v>1.1010336512274039</v>
      </c>
      <c r="L163">
        <f t="shared" si="117"/>
        <v>1.1138606932642032</v>
      </c>
      <c r="M163">
        <f t="shared" si="117"/>
        <v>1.1264027646703583</v>
      </c>
    </row>
    <row r="164" spans="1:17" x14ac:dyDescent="0.25">
      <c r="A164" t="s">
        <v>287</v>
      </c>
      <c r="C164">
        <f>C162/C163</f>
        <v>1206</v>
      </c>
      <c r="D164">
        <f t="shared" ref="D164:M164" si="118">D162/D163</f>
        <v>1032.1956333286294</v>
      </c>
      <c r="E164">
        <f t="shared" si="118"/>
        <v>1243.0548133090374</v>
      </c>
      <c r="F164">
        <f t="shared" si="118"/>
        <v>1158.9293588309074</v>
      </c>
      <c r="G164">
        <f t="shared" si="118"/>
        <v>1082.4156560905956</v>
      </c>
      <c r="H164">
        <f t="shared" si="118"/>
        <v>1484.4343918438992</v>
      </c>
      <c r="I164">
        <f t="shared" si="118"/>
        <v>2067.9404403624553</v>
      </c>
      <c r="J164">
        <f t="shared" si="118"/>
        <v>1912.36169180911</v>
      </c>
      <c r="K164">
        <f t="shared" si="118"/>
        <v>2037.8123752155811</v>
      </c>
      <c r="L164">
        <f t="shared" si="118"/>
        <v>1908.0482980073054</v>
      </c>
      <c r="M164">
        <f t="shared" si="118"/>
        <v>2086.6426057537637</v>
      </c>
    </row>
    <row r="165" spans="1:17" x14ac:dyDescent="0.25">
      <c r="A165" t="s">
        <v>288</v>
      </c>
      <c r="C165">
        <v>11.361000000000001</v>
      </c>
      <c r="D165">
        <v>11.698</v>
      </c>
      <c r="E165">
        <v>12.04</v>
      </c>
      <c r="F165">
        <v>12.382999999999999</v>
      </c>
      <c r="G165">
        <v>12.727</v>
      </c>
      <c r="H165">
        <v>13.07</v>
      </c>
      <c r="I165">
        <v>13.413</v>
      </c>
      <c r="J165">
        <v>13.76</v>
      </c>
      <c r="K165">
        <v>14.111000000000001</v>
      </c>
      <c r="L165">
        <v>14.5</v>
      </c>
      <c r="M165">
        <v>14.923</v>
      </c>
    </row>
    <row r="166" spans="1:17" x14ac:dyDescent="0.25">
      <c r="A166" t="s">
        <v>289</v>
      </c>
      <c r="C166">
        <f>C164/C165</f>
        <v>106.15262740955902</v>
      </c>
      <c r="D166">
        <f t="shared" ref="D166:H166" si="119">D164/D165</f>
        <v>88.236932238727078</v>
      </c>
      <c r="E166">
        <f t="shared" si="119"/>
        <v>103.2437552582257</v>
      </c>
      <c r="F166">
        <f t="shared" si="119"/>
        <v>93.590354423880115</v>
      </c>
      <c r="G166">
        <f t="shared" si="119"/>
        <v>85.048766880694231</v>
      </c>
      <c r="H166">
        <f t="shared" si="119"/>
        <v>113.5756994524789</v>
      </c>
      <c r="I166">
        <f>I164/I165</f>
        <v>154.17434133769143</v>
      </c>
      <c r="J166">
        <f>J164/J165</f>
        <v>138.97977411403414</v>
      </c>
      <c r="K166">
        <f>K164/K165</f>
        <v>144.41303771636177</v>
      </c>
      <c r="L166">
        <f>L164/L165</f>
        <v>131.58953779360726</v>
      </c>
      <c r="M166">
        <f>M164/M165</f>
        <v>139.82728712415491</v>
      </c>
    </row>
    <row r="167" spans="1:17" x14ac:dyDescent="0.25">
      <c r="A167" t="s">
        <v>290</v>
      </c>
      <c r="G167">
        <v>100</v>
      </c>
      <c r="H167">
        <f t="shared" ref="H167:M167" si="120">(H166/G166)*G167</f>
        <v>133.54185324262494</v>
      </c>
      <c r="I167">
        <f t="shared" si="120"/>
        <v>181.27757402287327</v>
      </c>
      <c r="J167">
        <f t="shared" si="120"/>
        <v>163.41186264228133</v>
      </c>
      <c r="K167">
        <f t="shared" si="120"/>
        <v>169.80027225902435</v>
      </c>
      <c r="L167">
        <f t="shared" si="120"/>
        <v>154.72245232926193</v>
      </c>
      <c r="M167">
        <f t="shared" si="120"/>
        <v>164.40836505049336</v>
      </c>
    </row>
    <row r="168" spans="1:17" x14ac:dyDescent="0.25">
      <c r="A168" t="s">
        <v>519</v>
      </c>
      <c r="M168" s="12">
        <f>(M167-G167)/G167</f>
        <v>0.64408365050493355</v>
      </c>
    </row>
    <row r="169" spans="1:17" x14ac:dyDescent="0.25">
      <c r="A169" t="s">
        <v>297</v>
      </c>
      <c r="G169">
        <v>64</v>
      </c>
      <c r="H169">
        <v>109</v>
      </c>
      <c r="I169">
        <v>92</v>
      </c>
      <c r="J169">
        <v>98</v>
      </c>
      <c r="K169">
        <v>126</v>
      </c>
      <c r="L169">
        <v>136</v>
      </c>
      <c r="M169">
        <v>150</v>
      </c>
    </row>
    <row r="170" spans="1:17" x14ac:dyDescent="0.25">
      <c r="A170" t="s">
        <v>299</v>
      </c>
      <c r="G170">
        <f>G169/G163/G165</f>
        <v>4.9845431138868417</v>
      </c>
      <c r="H170">
        <f t="shared" ref="H170:M170" si="121">H169/H163/H165</f>
        <v>8.0231699548413467</v>
      </c>
      <c r="I170">
        <f t="shared" si="121"/>
        <v>6.4862078850684162</v>
      </c>
      <c r="J170">
        <f t="shared" si="121"/>
        <v>6.6452077786764976</v>
      </c>
      <c r="K170">
        <f t="shared" si="121"/>
        <v>8.1098376575574207</v>
      </c>
      <c r="L170">
        <f t="shared" si="121"/>
        <v>8.4205416364421914</v>
      </c>
      <c r="M170">
        <f t="shared" si="121"/>
        <v>8.9236270714019899</v>
      </c>
    </row>
    <row r="171" spans="1:17" x14ac:dyDescent="0.25">
      <c r="A171" t="s">
        <v>301</v>
      </c>
      <c r="G171">
        <v>100</v>
      </c>
      <c r="H171">
        <f t="shared" ref="H171" si="122">(H170/G170)*G171</f>
        <v>160.96099023577403</v>
      </c>
      <c r="I171">
        <f t="shared" ref="I171" si="123">(I170/H170)*H171</f>
        <v>130.12642757563808</v>
      </c>
      <c r="J171">
        <f t="shared" ref="J171" si="124">(J170/I170)*I171</f>
        <v>133.31628650503745</v>
      </c>
      <c r="K171">
        <f t="shared" ref="K171" si="125">(K170/J170)*J171</f>
        <v>162.69971935769937</v>
      </c>
      <c r="L171">
        <f t="shared" ref="L171" si="126">(L170/K170)*K171</f>
        <v>168.9330685691678</v>
      </c>
      <c r="M171">
        <f t="shared" ref="M171" si="127">(M170/L170)*L171</f>
        <v>179.0259782594905</v>
      </c>
    </row>
    <row r="172" spans="1:17" x14ac:dyDescent="0.25">
      <c r="A172" t="s">
        <v>294</v>
      </c>
      <c r="G172">
        <v>250</v>
      </c>
      <c r="H172">
        <v>276</v>
      </c>
      <c r="I172">
        <v>304</v>
      </c>
      <c r="J172">
        <v>355</v>
      </c>
      <c r="K172">
        <v>444</v>
      </c>
      <c r="L172">
        <v>459</v>
      </c>
      <c r="M172">
        <v>501</v>
      </c>
    </row>
    <row r="173" spans="1:17" x14ac:dyDescent="0.25">
      <c r="A173" t="s">
        <v>298</v>
      </c>
      <c r="G173">
        <f>G172/G163/G165</f>
        <v>19.470871538620475</v>
      </c>
      <c r="H173">
        <f t="shared" ref="H173:M173" si="128">H172/H163/H165</f>
        <v>20.315549610423961</v>
      </c>
      <c r="I173">
        <f t="shared" si="128"/>
        <v>21.432686924573893</v>
      </c>
      <c r="J173">
        <f t="shared" si="128"/>
        <v>24.071926137042411</v>
      </c>
      <c r="K173">
        <f t="shared" si="128"/>
        <v>28.577523174249961</v>
      </c>
      <c r="L173">
        <f t="shared" si="128"/>
        <v>28.419328022992392</v>
      </c>
      <c r="M173">
        <f t="shared" si="128"/>
        <v>29.80491441848265</v>
      </c>
    </row>
    <row r="174" spans="1:17" x14ac:dyDescent="0.25">
      <c r="A174" t="s">
        <v>300</v>
      </c>
      <c r="G174">
        <v>100</v>
      </c>
      <c r="H174">
        <f t="shared" ref="H174" si="129">(H173/G173)*G174</f>
        <v>104.3381626247601</v>
      </c>
      <c r="I174">
        <f t="shared" ref="I174" si="130">(I173/H173)*H174</f>
        <v>110.07564238746147</v>
      </c>
      <c r="J174">
        <f t="shared" ref="J174" si="131">(J173/I173)*I174</f>
        <v>123.63045017936531</v>
      </c>
      <c r="K174">
        <f t="shared" ref="K174" si="132">(K173/J173)*J174</f>
        <v>146.77064207201221</v>
      </c>
      <c r="L174">
        <f t="shared" ref="L174" si="133">(L173/K173)*K174</f>
        <v>145.95817124376094</v>
      </c>
      <c r="M174">
        <f t="shared" ref="M174" si="134">(M173/L173)*L174</f>
        <v>153.07437245099476</v>
      </c>
    </row>
    <row r="176" spans="1:17" x14ac:dyDescent="0.25">
      <c r="A176" s="2" t="s">
        <v>61</v>
      </c>
      <c r="B176" s="2"/>
      <c r="C176" t="s">
        <v>345</v>
      </c>
    </row>
    <row r="177" spans="1:19" x14ac:dyDescent="0.25">
      <c r="A177" s="4" t="s">
        <v>721</v>
      </c>
      <c r="B177" s="4"/>
      <c r="C177">
        <v>2015</v>
      </c>
      <c r="D177">
        <v>2016</v>
      </c>
      <c r="E177">
        <v>2017</v>
      </c>
      <c r="F177">
        <f>E177+1</f>
        <v>2018</v>
      </c>
      <c r="G177">
        <f t="shared" ref="G177:J177" si="135">F177+1</f>
        <v>2019</v>
      </c>
      <c r="H177">
        <f t="shared" si="135"/>
        <v>2020</v>
      </c>
      <c r="I177">
        <f t="shared" si="135"/>
        <v>2021</v>
      </c>
      <c r="J177">
        <f t="shared" si="135"/>
        <v>2022</v>
      </c>
      <c r="K177">
        <f>J177+1</f>
        <v>2023</v>
      </c>
      <c r="L177">
        <f t="shared" ref="L177:M177" si="136">K177+1</f>
        <v>2024</v>
      </c>
      <c r="M177">
        <f t="shared" si="136"/>
        <v>2025</v>
      </c>
      <c r="N177">
        <f t="shared" ref="N177" si="137">M177+1</f>
        <v>2026</v>
      </c>
      <c r="O177">
        <f t="shared" ref="O177" si="138">N177+1</f>
        <v>2027</v>
      </c>
      <c r="P177">
        <f t="shared" ref="P177" si="139">O177+1</f>
        <v>2028</v>
      </c>
      <c r="Q177">
        <f t="shared" ref="Q177" si="140">P177+1</f>
        <v>2029</v>
      </c>
    </row>
    <row r="178" spans="1:19" x14ac:dyDescent="0.25">
      <c r="A178" s="4" t="s">
        <v>589</v>
      </c>
      <c r="B178" s="4"/>
      <c r="M178">
        <v>10756</v>
      </c>
    </row>
    <row r="179" spans="1:19" x14ac:dyDescent="0.25">
      <c r="A179" t="s">
        <v>282</v>
      </c>
      <c r="C179">
        <v>1.0549999999999999</v>
      </c>
      <c r="D179">
        <v>0.76300000000000001</v>
      </c>
      <c r="E179">
        <v>0.73699999999999999</v>
      </c>
      <c r="F179">
        <v>0.61599999999999999</v>
      </c>
      <c r="G179">
        <v>0.77</v>
      </c>
      <c r="H179">
        <v>2.2879999999999998</v>
      </c>
      <c r="I179">
        <v>4.1820000000000004</v>
      </c>
      <c r="J179">
        <v>5.2389999999999999</v>
      </c>
      <c r="K179">
        <v>4.4370000000000003</v>
      </c>
      <c r="L179">
        <v>3.4430000000000001</v>
      </c>
      <c r="M179">
        <v>0.125</v>
      </c>
      <c r="N179" s="8">
        <v>1.8</v>
      </c>
      <c r="O179" s="8">
        <v>2</v>
      </c>
      <c r="P179" s="8">
        <v>2</v>
      </c>
      <c r="Q179" s="8">
        <v>2</v>
      </c>
      <c r="R179" s="8"/>
    </row>
    <row r="180" spans="1:19" x14ac:dyDescent="0.25">
      <c r="A180" s="7" t="s">
        <v>283</v>
      </c>
      <c r="B180" s="7"/>
      <c r="C180">
        <v>4470</v>
      </c>
      <c r="D180">
        <v>5015</v>
      </c>
      <c r="E180">
        <v>5509</v>
      </c>
      <c r="F180">
        <v>5708</v>
      </c>
      <c r="G180" s="8">
        <v>5944</v>
      </c>
      <c r="H180" s="8">
        <v>7255</v>
      </c>
      <c r="I180" s="8">
        <v>8257</v>
      </c>
      <c r="J180" s="8">
        <v>9666</v>
      </c>
      <c r="K180" s="8">
        <v>10280</v>
      </c>
      <c r="L180" s="8">
        <v>10757</v>
      </c>
      <c r="M180" s="8">
        <v>11594</v>
      </c>
      <c r="N180" s="8">
        <v>13001</v>
      </c>
      <c r="O180" s="8">
        <v>14207</v>
      </c>
      <c r="P180" s="8">
        <v>15451</v>
      </c>
      <c r="Q180" s="8">
        <v>17261</v>
      </c>
    </row>
    <row r="181" spans="1:19" x14ac:dyDescent="0.25">
      <c r="A181" s="7" t="s">
        <v>284</v>
      </c>
      <c r="B181" s="7"/>
      <c r="C181">
        <v>298</v>
      </c>
      <c r="D181">
        <v>360</v>
      </c>
      <c r="E181">
        <v>380</v>
      </c>
      <c r="F181">
        <v>434</v>
      </c>
      <c r="G181">
        <v>521</v>
      </c>
      <c r="H181">
        <v>664</v>
      </c>
      <c r="I181">
        <v>785</v>
      </c>
      <c r="J181">
        <v>970</v>
      </c>
      <c r="K181">
        <v>1239</v>
      </c>
      <c r="L181">
        <v>1406</v>
      </c>
      <c r="M181">
        <v>1607</v>
      </c>
      <c r="N181" s="8">
        <v>1564</v>
      </c>
      <c r="O181" s="8">
        <v>1615</v>
      </c>
      <c r="P181" s="8">
        <v>1775</v>
      </c>
      <c r="Q181" s="8">
        <v>1911</v>
      </c>
      <c r="R181" s="8"/>
    </row>
    <row r="182" spans="1:19" x14ac:dyDescent="0.25">
      <c r="A182" s="7" t="s">
        <v>285</v>
      </c>
      <c r="B182" s="7"/>
      <c r="C182" s="8">
        <f t="shared" ref="C182:M182" si="141">C180-C181</f>
        <v>4172</v>
      </c>
      <c r="D182" s="8">
        <f t="shared" si="141"/>
        <v>4655</v>
      </c>
      <c r="E182" s="8">
        <f t="shared" si="141"/>
        <v>5129</v>
      </c>
      <c r="F182" s="8">
        <f t="shared" si="141"/>
        <v>5274</v>
      </c>
      <c r="G182" s="8">
        <f t="shared" si="141"/>
        <v>5423</v>
      </c>
      <c r="H182" s="8">
        <f t="shared" si="141"/>
        <v>6591</v>
      </c>
      <c r="I182" s="8">
        <f t="shared" si="141"/>
        <v>7472</v>
      </c>
      <c r="J182" s="8">
        <f t="shared" si="141"/>
        <v>8696</v>
      </c>
      <c r="K182" s="8">
        <f t="shared" si="141"/>
        <v>9041</v>
      </c>
      <c r="L182" s="8">
        <f t="shared" si="141"/>
        <v>9351</v>
      </c>
      <c r="M182" s="8">
        <f t="shared" si="141"/>
        <v>9987</v>
      </c>
      <c r="N182" s="8">
        <f t="shared" ref="N182:Q182" si="142">N180-N181</f>
        <v>11437</v>
      </c>
      <c r="O182" s="8">
        <f t="shared" si="142"/>
        <v>12592</v>
      </c>
      <c r="P182" s="8">
        <f t="shared" si="142"/>
        <v>13676</v>
      </c>
      <c r="Q182" s="8">
        <f t="shared" si="142"/>
        <v>15350</v>
      </c>
    </row>
    <row r="183" spans="1:19" x14ac:dyDescent="0.25">
      <c r="A183" t="s">
        <v>286</v>
      </c>
      <c r="C183">
        <v>1</v>
      </c>
      <c r="D183">
        <f t="shared" ref="D183:M183" si="143">C183*(1+(D179/100))</f>
        <v>1.00763</v>
      </c>
      <c r="E183">
        <f t="shared" si="143"/>
        <v>1.0150562331000001</v>
      </c>
      <c r="F183">
        <f t="shared" si="143"/>
        <v>1.0213089794958961</v>
      </c>
      <c r="G183">
        <f t="shared" si="143"/>
        <v>1.0291730586380146</v>
      </c>
      <c r="H183">
        <f t="shared" si="143"/>
        <v>1.0527205382196523</v>
      </c>
      <c r="I183">
        <f t="shared" si="143"/>
        <v>1.0967453111279981</v>
      </c>
      <c r="J183">
        <f t="shared" si="143"/>
        <v>1.1542037979779938</v>
      </c>
      <c r="K183">
        <f t="shared" si="143"/>
        <v>1.2054158204942773</v>
      </c>
      <c r="L183">
        <f t="shared" si="143"/>
        <v>1.2469182871938953</v>
      </c>
      <c r="M183">
        <f t="shared" si="143"/>
        <v>1.2484769350528877</v>
      </c>
      <c r="N183">
        <f t="shared" ref="N183" si="144">M183*(1+(N179/100))</f>
        <v>1.2709495198838396</v>
      </c>
      <c r="O183">
        <f t="shared" ref="O183" si="145">N183*(1+(O179/100))</f>
        <v>1.2963685102815166</v>
      </c>
      <c r="P183">
        <f t="shared" ref="P183" si="146">O183*(1+(P179/100))</f>
        <v>1.322295880487147</v>
      </c>
      <c r="Q183">
        <f t="shared" ref="Q183" si="147">P183*(1+(Q179/100))</f>
        <v>1.3487417980968899</v>
      </c>
    </row>
    <row r="184" spans="1:19" x14ac:dyDescent="0.25">
      <c r="A184" t="s">
        <v>287</v>
      </c>
      <c r="C184">
        <f>C182/C183</f>
        <v>4172</v>
      </c>
      <c r="D184">
        <f t="shared" ref="D184:M184" si="148">D182/D183</f>
        <v>4619.7512975993168</v>
      </c>
      <c r="E184">
        <f t="shared" si="148"/>
        <v>5052.92202810867</v>
      </c>
      <c r="F184">
        <f t="shared" si="148"/>
        <v>5163.9612554891792</v>
      </c>
      <c r="G184">
        <f t="shared" si="148"/>
        <v>5269.2790143347529</v>
      </c>
      <c r="H184">
        <f t="shared" si="148"/>
        <v>6260.9208813828373</v>
      </c>
      <c r="I184">
        <f t="shared" si="148"/>
        <v>6812.8852926802838</v>
      </c>
      <c r="J184">
        <f t="shared" si="148"/>
        <v>7534.1980465098068</v>
      </c>
      <c r="K184">
        <f t="shared" si="148"/>
        <v>7500.3163607830893</v>
      </c>
      <c r="L184">
        <f t="shared" si="148"/>
        <v>7499.2885227818642</v>
      </c>
      <c r="M184">
        <f t="shared" si="148"/>
        <v>7999.3468197928169</v>
      </c>
      <c r="N184">
        <f t="shared" ref="N184:Q184" si="149">N182/N183</f>
        <v>8998.7838392238446</v>
      </c>
      <c r="O184">
        <f t="shared" si="149"/>
        <v>9713.2874642763018</v>
      </c>
      <c r="P184">
        <f t="shared" si="149"/>
        <v>10342.617111505804</v>
      </c>
      <c r="Q184">
        <f t="shared" si="149"/>
        <v>11380.977457404562</v>
      </c>
    </row>
    <row r="185" spans="1:19" x14ac:dyDescent="0.25">
      <c r="A185" t="s">
        <v>288</v>
      </c>
      <c r="C185" s="13">
        <v>24.815999999999999</v>
      </c>
      <c r="D185" s="13">
        <v>25.524999999999999</v>
      </c>
      <c r="E185" s="13">
        <v>26.254999999999999</v>
      </c>
      <c r="F185" s="13">
        <v>27.006</v>
      </c>
      <c r="G185" s="13">
        <v>27.777999999999999</v>
      </c>
      <c r="H185" s="13">
        <v>28.571999999999999</v>
      </c>
      <c r="I185" s="13">
        <v>29.388999999999999</v>
      </c>
      <c r="J185" s="13">
        <v>30.228999999999999</v>
      </c>
      <c r="K185" s="13">
        <v>31.094000000000001</v>
      </c>
      <c r="L185" s="13">
        <v>31.983000000000001</v>
      </c>
      <c r="M185" s="13">
        <v>32.896999999999998</v>
      </c>
      <c r="N185" s="13">
        <v>33.838000000000001</v>
      </c>
      <c r="O185" s="13">
        <v>34.805999999999997</v>
      </c>
      <c r="P185" s="13">
        <v>35.801000000000002</v>
      </c>
      <c r="Q185" s="13">
        <v>36.825000000000003</v>
      </c>
      <c r="R185" s="13"/>
      <c r="S185" s="13"/>
    </row>
    <row r="186" spans="1:19" x14ac:dyDescent="0.25">
      <c r="A186" t="s">
        <v>289</v>
      </c>
      <c r="C186">
        <f>C184/C185</f>
        <v>168.11734364925854</v>
      </c>
      <c r="D186">
        <f t="shared" ref="D186:H186" si="150">D184/D185</f>
        <v>180.98927708518383</v>
      </c>
      <c r="E186">
        <f t="shared" si="150"/>
        <v>192.45560952613485</v>
      </c>
      <c r="F186">
        <f t="shared" si="150"/>
        <v>191.21533198138115</v>
      </c>
      <c r="G186">
        <f t="shared" si="150"/>
        <v>189.69252697583531</v>
      </c>
      <c r="H186">
        <f t="shared" si="150"/>
        <v>219.12784829143348</v>
      </c>
      <c r="I186">
        <f>I184/I185</f>
        <v>231.81752671680846</v>
      </c>
      <c r="J186">
        <f>J184/J185</f>
        <v>249.23742255813315</v>
      </c>
      <c r="K186">
        <f>K184/K185</f>
        <v>241.21426515672121</v>
      </c>
      <c r="L186">
        <f>L184/L185</f>
        <v>234.47733241978125</v>
      </c>
      <c r="M186">
        <f>M184/M185</f>
        <v>243.16341367884053</v>
      </c>
      <c r="N186">
        <f t="shared" ref="N186:Q186" si="151">N184/N185</f>
        <v>265.93722558141275</v>
      </c>
      <c r="O186">
        <f t="shared" si="151"/>
        <v>279.06934046648001</v>
      </c>
      <c r="P186">
        <f t="shared" si="151"/>
        <v>288.89184971106403</v>
      </c>
      <c r="Q186">
        <f t="shared" si="151"/>
        <v>309.05573543529022</v>
      </c>
    </row>
    <row r="187" spans="1:19" x14ac:dyDescent="0.25">
      <c r="A187" t="s">
        <v>290</v>
      </c>
      <c r="G187">
        <v>100</v>
      </c>
      <c r="H187">
        <f t="shared" ref="H187:M187" si="152">(H186/G186)*G187</f>
        <v>115.51738583742306</v>
      </c>
      <c r="I187">
        <f t="shared" si="152"/>
        <v>122.20698960183046</v>
      </c>
      <c r="J187">
        <f t="shared" si="152"/>
        <v>131.39021685861309</v>
      </c>
      <c r="K187">
        <f t="shared" si="152"/>
        <v>127.16065782994667</v>
      </c>
      <c r="L187">
        <f t="shared" si="152"/>
        <v>123.60915643748635</v>
      </c>
      <c r="M187">
        <f t="shared" si="152"/>
        <v>128.18818830423237</v>
      </c>
      <c r="N187">
        <f t="shared" ref="N187" si="153">(N186/M186)*M187</f>
        <v>140.19383357958543</v>
      </c>
      <c r="O187">
        <f t="shared" ref="O187" si="154">(O186/N186)*N187</f>
        <v>147.11667608393995</v>
      </c>
      <c r="P187">
        <f t="shared" ref="P187" si="155">(P186/O186)*O187</f>
        <v>152.29479743704695</v>
      </c>
      <c r="Q187">
        <f t="shared" ref="Q187" si="156">(Q186/P186)*P187</f>
        <v>162.92457081066794</v>
      </c>
    </row>
    <row r="188" spans="1:19" x14ac:dyDescent="0.25">
      <c r="A188" t="s">
        <v>519</v>
      </c>
      <c r="M188" s="12">
        <f>(M187-G187)/G187</f>
        <v>0.2818818830423237</v>
      </c>
    </row>
    <row r="190" spans="1:19" x14ac:dyDescent="0.25">
      <c r="A190" t="s">
        <v>346</v>
      </c>
      <c r="D190">
        <v>260</v>
      </c>
      <c r="E190">
        <v>264</v>
      </c>
      <c r="F190">
        <v>296</v>
      </c>
      <c r="G190">
        <v>331</v>
      </c>
      <c r="H190">
        <v>353</v>
      </c>
      <c r="I190">
        <v>371</v>
      </c>
      <c r="J190">
        <v>390</v>
      </c>
      <c r="K190">
        <v>410</v>
      </c>
      <c r="L190">
        <v>443</v>
      </c>
      <c r="M190">
        <v>474</v>
      </c>
      <c r="N190">
        <v>525</v>
      </c>
      <c r="O190">
        <v>576</v>
      </c>
      <c r="P190">
        <v>626</v>
      </c>
      <c r="Q190">
        <v>684</v>
      </c>
      <c r="R190" t="s">
        <v>62</v>
      </c>
    </row>
    <row r="191" spans="1:19" x14ac:dyDescent="0.25">
      <c r="A191" t="s">
        <v>347</v>
      </c>
      <c r="D191">
        <f t="shared" ref="D191:E191" si="157">(D190/D183)/D185</f>
        <v>10.108960696487175</v>
      </c>
      <c r="E191">
        <f t="shared" si="157"/>
        <v>9.9060793361083253</v>
      </c>
      <c r="F191">
        <f>(F190/F183)/F185</f>
        <v>10.731842674722948</v>
      </c>
      <c r="G191">
        <f t="shared" ref="G191:M191" si="158">(G190/G183)/G185</f>
        <v>11.578135059745801</v>
      </c>
      <c r="H191">
        <f t="shared" si="158"/>
        <v>11.736023432995905</v>
      </c>
      <c r="I191">
        <f t="shared" si="158"/>
        <v>11.510211778899349</v>
      </c>
      <c r="J191">
        <f t="shared" si="158"/>
        <v>11.177851287680765</v>
      </c>
      <c r="K191">
        <f t="shared" si="158"/>
        <v>10.938817466458985</v>
      </c>
      <c r="L191">
        <f t="shared" si="158"/>
        <v>11.108272726121603</v>
      </c>
      <c r="M191">
        <f t="shared" si="158"/>
        <v>11.540949042131812</v>
      </c>
      <c r="N191">
        <f t="shared" ref="N191:Q191" si="159">(N190/N183)/N185</f>
        <v>12.20748827754146</v>
      </c>
      <c r="O191">
        <f t="shared" si="159"/>
        <v>12.765560682075325</v>
      </c>
      <c r="P191">
        <f t="shared" si="159"/>
        <v>13.223625176888424</v>
      </c>
      <c r="Q191">
        <f t="shared" si="159"/>
        <v>13.771604106693061</v>
      </c>
    </row>
    <row r="192" spans="1:19" x14ac:dyDescent="0.25">
      <c r="A192" t="s">
        <v>290</v>
      </c>
      <c r="D192">
        <v>100</v>
      </c>
      <c r="E192">
        <f t="shared" ref="E192:M192" si="160">(E191/D191)*D192</f>
        <v>97.993054217241635</v>
      </c>
      <c r="F192">
        <f t="shared" si="160"/>
        <v>106.16168166973111</v>
      </c>
      <c r="G192">
        <f t="shared" si="160"/>
        <v>114.53338683737447</v>
      </c>
      <c r="H192">
        <f t="shared" si="160"/>
        <v>116.09525237420428</v>
      </c>
      <c r="I192">
        <f t="shared" si="160"/>
        <v>113.86147522464007</v>
      </c>
      <c r="J192">
        <f t="shared" si="160"/>
        <v>110.57369420345084</v>
      </c>
      <c r="K192">
        <f t="shared" si="160"/>
        <v>108.20912055044572</v>
      </c>
      <c r="L192">
        <f t="shared" si="160"/>
        <v>109.88540820009008</v>
      </c>
      <c r="M192">
        <f t="shared" si="160"/>
        <v>114.16553480262561</v>
      </c>
      <c r="N192">
        <f t="shared" ref="N192" si="161">(N191/M191)*M192</f>
        <v>120.75908339205942</v>
      </c>
      <c r="O192">
        <f t="shared" ref="O192" si="162">(O191/N191)*N192</f>
        <v>126.27965490568489</v>
      </c>
      <c r="P192">
        <f t="shared" ref="P192" si="163">(P191/O191)*O192</f>
        <v>130.81092679966184</v>
      </c>
      <c r="Q192">
        <f t="shared" ref="Q192" si="164">(Q191/P191)*P192</f>
        <v>136.23165150378557</v>
      </c>
    </row>
    <row r="193" spans="1:16" x14ac:dyDescent="0.25">
      <c r="O193" t="s">
        <v>348</v>
      </c>
      <c r="P193" t="s">
        <v>349</v>
      </c>
    </row>
    <row r="194" spans="1:16" x14ac:dyDescent="0.25">
      <c r="A194" t="s">
        <v>297</v>
      </c>
      <c r="G194">
        <v>383</v>
      </c>
      <c r="H194">
        <v>446</v>
      </c>
      <c r="I194">
        <v>414</v>
      </c>
      <c r="J194">
        <v>443</v>
      </c>
      <c r="K194">
        <v>635</v>
      </c>
      <c r="L194">
        <v>590</v>
      </c>
      <c r="M194">
        <v>748</v>
      </c>
      <c r="O194" t="s">
        <v>350</v>
      </c>
    </row>
    <row r="195" spans="1:16" x14ac:dyDescent="0.25">
      <c r="A195" t="s">
        <v>294</v>
      </c>
      <c r="G195">
        <v>1049</v>
      </c>
      <c r="H195">
        <v>956</v>
      </c>
      <c r="I195">
        <v>1012</v>
      </c>
      <c r="J195">
        <v>1087</v>
      </c>
      <c r="K195">
        <v>1212</v>
      </c>
      <c r="L195">
        <v>1236</v>
      </c>
      <c r="M195">
        <v>1440</v>
      </c>
      <c r="O195" t="s">
        <v>351</v>
      </c>
    </row>
    <row r="196" spans="1:16" x14ac:dyDescent="0.25">
      <c r="A196" t="s">
        <v>299</v>
      </c>
      <c r="G196">
        <f t="shared" ref="G196:K196" si="165">(G194/G183)/G185</f>
        <v>13.397056579705868</v>
      </c>
      <c r="H196">
        <f t="shared" si="165"/>
        <v>14.827950286448086</v>
      </c>
      <c r="I196">
        <f t="shared" si="165"/>
        <v>12.844279451386335</v>
      </c>
      <c r="J196">
        <f t="shared" si="165"/>
        <v>12.696892616519433</v>
      </c>
      <c r="K196">
        <f t="shared" si="165"/>
        <v>16.94182705171087</v>
      </c>
      <c r="L196">
        <f>(L194/L183)/L185</f>
        <v>14.794313563006197</v>
      </c>
      <c r="M196">
        <f>(M194/M183)/M185</f>
        <v>18.212299332309275</v>
      </c>
    </row>
    <row r="197" spans="1:16" x14ac:dyDescent="0.25">
      <c r="A197" t="s">
        <v>301</v>
      </c>
      <c r="G197">
        <v>100</v>
      </c>
      <c r="H197">
        <f t="shared" ref="H197" si="166">(H196/G196)*G197</f>
        <v>110.68065733864083</v>
      </c>
      <c r="I197">
        <f t="shared" ref="I197" si="167">(I196/H196)*H197</f>
        <v>95.873891216098244</v>
      </c>
      <c r="J197">
        <f t="shared" ref="J197" si="168">(J196/I196)*I197</f>
        <v>94.773747807805364</v>
      </c>
      <c r="K197">
        <f t="shared" ref="K197" si="169">(K196/J196)*J197</f>
        <v>126.45932299319161</v>
      </c>
      <c r="L197">
        <f t="shared" ref="L197" si="170">(L196/K196)*K197</f>
        <v>110.42958186365297</v>
      </c>
      <c r="M197">
        <f t="shared" ref="M197" si="171">(M196/L196)*L197</f>
        <v>135.94254248278415</v>
      </c>
    </row>
    <row r="198" spans="1:16" x14ac:dyDescent="0.25">
      <c r="A198" t="s">
        <v>519</v>
      </c>
      <c r="M198" s="12">
        <f>(M196-G196)/G196</f>
        <v>0.35942542482784118</v>
      </c>
      <c r="O198" t="s">
        <v>352</v>
      </c>
    </row>
    <row r="199" spans="1:16" x14ac:dyDescent="0.25">
      <c r="A199" t="s">
        <v>298</v>
      </c>
      <c r="G199">
        <f t="shared" ref="G199:L199" si="172">(G195/G183)/G185</f>
        <v>36.693243739194401</v>
      </c>
      <c r="H199">
        <f t="shared" si="172"/>
        <v>31.783678192476167</v>
      </c>
      <c r="I199">
        <f t="shared" si="172"/>
        <v>31.397127547833264</v>
      </c>
      <c r="J199">
        <f t="shared" si="172"/>
        <v>31.154677819766643</v>
      </c>
      <c r="K199">
        <f t="shared" si="172"/>
        <v>32.336211632556804</v>
      </c>
      <c r="L199">
        <f t="shared" si="172"/>
        <v>30.992833159111289</v>
      </c>
      <c r="M199">
        <f>(M195/M183)/M185</f>
        <v>35.061111014071329</v>
      </c>
    </row>
    <row r="200" spans="1:16" x14ac:dyDescent="0.25">
      <c r="A200" t="s">
        <v>300</v>
      </c>
      <c r="G200">
        <v>100</v>
      </c>
      <c r="H200">
        <f t="shared" ref="H200" si="173">(H199/G199)*G200</f>
        <v>86.619974015886712</v>
      </c>
      <c r="I200">
        <f t="shared" ref="I200" si="174">(I199/H199)*H200</f>
        <v>85.566508567613994</v>
      </c>
      <c r="J200">
        <f t="shared" ref="J200" si="175">(J199/I199)*I200</f>
        <v>84.905760965712432</v>
      </c>
      <c r="K200">
        <f t="shared" ref="K200" si="176">(K199/J199)*J200</f>
        <v>88.125791937049229</v>
      </c>
      <c r="L200">
        <f t="shared" ref="L200" si="177">(L199/K199)*K200</f>
        <v>84.464686140587403</v>
      </c>
      <c r="M200">
        <f t="shared" ref="M200" si="178">(M199/L199)*L200</f>
        <v>95.551953006052472</v>
      </c>
    </row>
    <row r="201" spans="1:16" x14ac:dyDescent="0.25">
      <c r="A201" t="s">
        <v>519</v>
      </c>
      <c r="M201" s="12">
        <f>(M199-G199)/G199</f>
        <v>-4.4480469939475152E-2</v>
      </c>
    </row>
    <row r="202" spans="1:16" x14ac:dyDescent="0.25">
      <c r="M202" s="12"/>
    </row>
    <row r="203" spans="1:16" x14ac:dyDescent="0.25">
      <c r="A203" s="2" t="s">
        <v>177</v>
      </c>
      <c r="B203" s="2"/>
      <c r="C203" t="s">
        <v>345</v>
      </c>
      <c r="M203" s="2" t="s">
        <v>598</v>
      </c>
    </row>
    <row r="204" spans="1:16" x14ac:dyDescent="0.25">
      <c r="A204" s="4" t="s">
        <v>924</v>
      </c>
      <c r="B204" s="4"/>
      <c r="C204">
        <v>2015</v>
      </c>
      <c r="D204">
        <v>2016</v>
      </c>
      <c r="E204">
        <v>2017</v>
      </c>
      <c r="F204">
        <f>E204+1</f>
        <v>2018</v>
      </c>
      <c r="G204">
        <f t="shared" ref="G204:J204" si="179">F204+1</f>
        <v>2019</v>
      </c>
      <c r="H204">
        <f t="shared" si="179"/>
        <v>2020</v>
      </c>
      <c r="I204">
        <f t="shared" si="179"/>
        <v>2021</v>
      </c>
      <c r="J204">
        <f t="shared" si="179"/>
        <v>2022</v>
      </c>
      <c r="K204">
        <f>J204+1</f>
        <v>2023</v>
      </c>
      <c r="L204">
        <f t="shared" ref="L204:M204" si="180">K204+1</f>
        <v>2024</v>
      </c>
      <c r="M204">
        <f t="shared" si="180"/>
        <v>2025</v>
      </c>
    </row>
    <row r="205" spans="1:16" x14ac:dyDescent="0.25">
      <c r="A205" s="4" t="s">
        <v>589</v>
      </c>
      <c r="B205" s="4"/>
      <c r="M205">
        <v>4814</v>
      </c>
    </row>
    <row r="206" spans="1:16" x14ac:dyDescent="0.25">
      <c r="A206" t="s">
        <v>282</v>
      </c>
      <c r="C206">
        <v>0.13500000000000001</v>
      </c>
      <c r="D206">
        <v>0.83899999999999997</v>
      </c>
      <c r="E206">
        <v>2.23</v>
      </c>
      <c r="F206">
        <v>0.45500000000000002</v>
      </c>
      <c r="G206">
        <v>1.02</v>
      </c>
      <c r="H206">
        <v>2.5289999999999999</v>
      </c>
      <c r="I206">
        <v>2.173</v>
      </c>
      <c r="J206">
        <v>9.702</v>
      </c>
      <c r="K206">
        <v>5.9390000000000001</v>
      </c>
      <c r="L206">
        <v>0.80200000000000005</v>
      </c>
      <c r="M206">
        <v>1.4410000000000001</v>
      </c>
      <c r="N206" s="8"/>
      <c r="O206" s="8"/>
      <c r="P206" s="8"/>
    </row>
    <row r="207" spans="1:16" x14ac:dyDescent="0.25">
      <c r="A207" s="7" t="s">
        <v>283</v>
      </c>
      <c r="B207" s="7"/>
      <c r="C207">
        <v>2413</v>
      </c>
      <c r="D207">
        <v>2704</v>
      </c>
      <c r="E207">
        <v>2739</v>
      </c>
      <c r="F207">
        <v>2946</v>
      </c>
      <c r="G207" s="8">
        <v>3197</v>
      </c>
      <c r="H207" s="8">
        <v>3573</v>
      </c>
      <c r="I207" s="8">
        <v>3944</v>
      </c>
      <c r="J207" s="8">
        <v>4589</v>
      </c>
      <c r="K207" s="8">
        <v>4950</v>
      </c>
      <c r="L207" s="8">
        <v>5521</v>
      </c>
      <c r="M207" s="8">
        <v>6395</v>
      </c>
    </row>
    <row r="208" spans="1:16" x14ac:dyDescent="0.25">
      <c r="A208" s="7" t="s">
        <v>284</v>
      </c>
      <c r="B208" s="7"/>
      <c r="C208">
        <v>160</v>
      </c>
      <c r="D208">
        <v>188</v>
      </c>
      <c r="E208">
        <v>234</v>
      </c>
      <c r="F208">
        <v>266</v>
      </c>
      <c r="G208">
        <v>283</v>
      </c>
      <c r="H208">
        <v>295</v>
      </c>
      <c r="I208">
        <v>307</v>
      </c>
      <c r="J208">
        <v>384</v>
      </c>
      <c r="K208">
        <v>502</v>
      </c>
      <c r="L208">
        <v>578</v>
      </c>
      <c r="M208">
        <v>932</v>
      </c>
      <c r="N208" s="8"/>
      <c r="O208" s="8"/>
      <c r="P208" s="8"/>
    </row>
    <row r="209" spans="1:15" x14ac:dyDescent="0.25">
      <c r="A209" s="7" t="s">
        <v>285</v>
      </c>
      <c r="B209" s="7"/>
      <c r="C209" s="8">
        <f t="shared" ref="C209:M209" si="181">C207-C208</f>
        <v>2253</v>
      </c>
      <c r="D209" s="8">
        <f t="shared" si="181"/>
        <v>2516</v>
      </c>
      <c r="E209" s="8">
        <f t="shared" si="181"/>
        <v>2505</v>
      </c>
      <c r="F209" s="8">
        <f t="shared" si="181"/>
        <v>2680</v>
      </c>
      <c r="G209" s="8">
        <f t="shared" si="181"/>
        <v>2914</v>
      </c>
      <c r="H209" s="8">
        <f t="shared" si="181"/>
        <v>3278</v>
      </c>
      <c r="I209" s="8">
        <f t="shared" si="181"/>
        <v>3637</v>
      </c>
      <c r="J209" s="8">
        <f t="shared" si="181"/>
        <v>4205</v>
      </c>
      <c r="K209" s="8">
        <f t="shared" si="181"/>
        <v>4448</v>
      </c>
      <c r="L209" s="8">
        <f t="shared" si="181"/>
        <v>4943</v>
      </c>
      <c r="M209" s="8">
        <f t="shared" si="181"/>
        <v>5463</v>
      </c>
    </row>
    <row r="210" spans="1:15" x14ac:dyDescent="0.25">
      <c r="A210" t="s">
        <v>286</v>
      </c>
      <c r="C210">
        <v>1</v>
      </c>
      <c r="D210">
        <f t="shared" ref="D210:M210" si="182">C210*(1+(D206/100))</f>
        <v>1.0083899999999999</v>
      </c>
      <c r="E210">
        <f t="shared" si="182"/>
        <v>1.0308770969999999</v>
      </c>
      <c r="F210">
        <f t="shared" si="182"/>
        <v>1.0355675877913499</v>
      </c>
      <c r="G210">
        <f t="shared" si="182"/>
        <v>1.0461303771868218</v>
      </c>
      <c r="H210">
        <f t="shared" si="182"/>
        <v>1.0725870144258765</v>
      </c>
      <c r="I210">
        <f t="shared" si="182"/>
        <v>1.0958943302493507</v>
      </c>
      <c r="J210">
        <f t="shared" si="182"/>
        <v>1.2022179981701429</v>
      </c>
      <c r="K210">
        <f t="shared" si="182"/>
        <v>1.2736177250814678</v>
      </c>
      <c r="L210">
        <f t="shared" si="182"/>
        <v>1.283832139236621</v>
      </c>
      <c r="M210">
        <f t="shared" si="182"/>
        <v>1.3023321603630207</v>
      </c>
    </row>
    <row r="211" spans="1:15" x14ac:dyDescent="0.25">
      <c r="A211" t="s">
        <v>287</v>
      </c>
      <c r="C211">
        <f>C209/C210</f>
        <v>2253</v>
      </c>
      <c r="D211">
        <f t="shared" ref="D211:M211" si="183">D209/D210</f>
        <v>2495.0663929630405</v>
      </c>
      <c r="E211">
        <f t="shared" si="183"/>
        <v>2429.9695931648002</v>
      </c>
      <c r="F211">
        <f t="shared" si="183"/>
        <v>2587.9527629054924</v>
      </c>
      <c r="G211">
        <f t="shared" si="183"/>
        <v>2785.5036652660046</v>
      </c>
      <c r="H211">
        <f t="shared" si="183"/>
        <v>3056.1623028362083</v>
      </c>
      <c r="I211">
        <f t="shared" si="183"/>
        <v>3318.7506309777764</v>
      </c>
      <c r="J211">
        <f t="shared" si="183"/>
        <v>3497.7017532596374</v>
      </c>
      <c r="K211">
        <f t="shared" si="183"/>
        <v>3492.4137065660584</v>
      </c>
      <c r="L211">
        <f t="shared" si="183"/>
        <v>3850.1918194220902</v>
      </c>
      <c r="M211">
        <f t="shared" si="183"/>
        <v>4194.7823806157157</v>
      </c>
    </row>
    <row r="212" spans="1:15" x14ac:dyDescent="0.25">
      <c r="A212" t="s">
        <v>288</v>
      </c>
      <c r="C212">
        <v>14.577999999999999</v>
      </c>
      <c r="D212">
        <v>14.994</v>
      </c>
      <c r="E212">
        <v>15.419</v>
      </c>
      <c r="F212">
        <v>15.853999999999999</v>
      </c>
      <c r="G212">
        <v>16.295999999999999</v>
      </c>
      <c r="H212">
        <v>16.744</v>
      </c>
      <c r="I212">
        <v>17.204000000000001</v>
      </c>
      <c r="J212">
        <v>17.675999999999998</v>
      </c>
      <c r="K212">
        <v>18.161999999999999</v>
      </c>
      <c r="L212">
        <v>18.661000000000001</v>
      </c>
      <c r="M212">
        <v>19.172999999999998</v>
      </c>
    </row>
    <row r="213" spans="1:15" x14ac:dyDescent="0.25">
      <c r="A213" t="s">
        <v>289</v>
      </c>
      <c r="C213">
        <f>C211/C212</f>
        <v>154.54794896419261</v>
      </c>
      <c r="D213">
        <f t="shared" ref="D213:H213" si="184">D211/D212</f>
        <v>166.40432125937312</v>
      </c>
      <c r="E213">
        <f t="shared" si="184"/>
        <v>157.59579694952981</v>
      </c>
      <c r="F213">
        <f t="shared" si="184"/>
        <v>163.23658148766825</v>
      </c>
      <c r="G213">
        <f t="shared" si="184"/>
        <v>170.93174185481129</v>
      </c>
      <c r="H213">
        <f t="shared" si="184"/>
        <v>182.52283222863164</v>
      </c>
      <c r="I213">
        <f>I211/I212</f>
        <v>192.90575627631807</v>
      </c>
      <c r="J213">
        <f>J211/J212</f>
        <v>197.8785784826679</v>
      </c>
      <c r="K213">
        <f>K211/K212</f>
        <v>192.29235252538589</v>
      </c>
      <c r="L213">
        <f>L211/L212</f>
        <v>206.32290978093832</v>
      </c>
      <c r="M213">
        <f>M211/M212</f>
        <v>218.7859166857412</v>
      </c>
    </row>
    <row r="214" spans="1:15" x14ac:dyDescent="0.25">
      <c r="A214" t="s">
        <v>290</v>
      </c>
      <c r="G214">
        <v>100</v>
      </c>
      <c r="H214">
        <f t="shared" ref="H214:M214" si="185">(H213/G213)*G214</f>
        <v>106.78112224683569</v>
      </c>
      <c r="I214">
        <f t="shared" si="185"/>
        <v>112.85543233987016</v>
      </c>
      <c r="J214">
        <f t="shared" si="185"/>
        <v>115.76467678586296</v>
      </c>
      <c r="K214">
        <f t="shared" si="185"/>
        <v>112.49657345018939</v>
      </c>
      <c r="L214">
        <f t="shared" si="185"/>
        <v>120.70485419623708</v>
      </c>
      <c r="M214">
        <f t="shared" si="185"/>
        <v>127.99607276662343</v>
      </c>
    </row>
    <row r="215" spans="1:15" x14ac:dyDescent="0.25">
      <c r="A215" t="s">
        <v>519</v>
      </c>
      <c r="M215" s="12">
        <f>(M214-G214)/G214</f>
        <v>0.27996072766623425</v>
      </c>
    </row>
    <row r="216" spans="1:15" x14ac:dyDescent="0.25">
      <c r="O216" s="5"/>
    </row>
    <row r="217" spans="1:15" x14ac:dyDescent="0.25">
      <c r="A217" t="s">
        <v>297</v>
      </c>
      <c r="G217">
        <v>199</v>
      </c>
      <c r="H217">
        <v>192</v>
      </c>
      <c r="I217">
        <v>217</v>
      </c>
      <c r="J217">
        <v>236</v>
      </c>
      <c r="K217">
        <v>242</v>
      </c>
      <c r="L217">
        <v>263</v>
      </c>
      <c r="M217">
        <v>267</v>
      </c>
      <c r="N217">
        <v>217</v>
      </c>
      <c r="O217" s="5" t="s">
        <v>354</v>
      </c>
    </row>
    <row r="218" spans="1:15" x14ac:dyDescent="0.25">
      <c r="A218" t="s">
        <v>294</v>
      </c>
      <c r="G218">
        <v>477</v>
      </c>
      <c r="H218">
        <v>526</v>
      </c>
      <c r="I218">
        <v>541</v>
      </c>
      <c r="J218">
        <v>607</v>
      </c>
      <c r="K218">
        <v>779</v>
      </c>
      <c r="L218">
        <v>909</v>
      </c>
      <c r="M218">
        <v>975</v>
      </c>
      <c r="N218">
        <v>991</v>
      </c>
      <c r="O218" t="s">
        <v>355</v>
      </c>
    </row>
    <row r="219" spans="1:15" x14ac:dyDescent="0.25">
      <c r="A219" t="s">
        <v>299</v>
      </c>
      <c r="G219">
        <f t="shared" ref="G219:J219" si="186">(G217/G210)/G212</f>
        <v>11.673101108135706</v>
      </c>
      <c r="H219">
        <f t="shared" si="186"/>
        <v>10.690782119553775</v>
      </c>
      <c r="I219">
        <f t="shared" si="186"/>
        <v>11.509636819345896</v>
      </c>
      <c r="J219">
        <f t="shared" si="186"/>
        <v>11.10567051650645</v>
      </c>
      <c r="K219">
        <f>(K217/K210)/K212</f>
        <v>10.461949035778639</v>
      </c>
      <c r="L219">
        <f>(L217/L210)/L212</f>
        <v>10.977731190043855</v>
      </c>
      <c r="M219">
        <f>(M217/M210)/M212</f>
        <v>10.69299647722733</v>
      </c>
    </row>
    <row r="220" spans="1:15" x14ac:dyDescent="0.25">
      <c r="A220" t="s">
        <v>301</v>
      </c>
      <c r="G220">
        <v>100</v>
      </c>
      <c r="H220">
        <f t="shared" ref="H220" si="187">(H219/G219)*G220</f>
        <v>91.584764155796677</v>
      </c>
      <c r="I220">
        <f t="shared" ref="I220" si="188">(I219/H219)*H220</f>
        <v>98.599649850750623</v>
      </c>
      <c r="J220">
        <f t="shared" ref="J220" si="189">(J219/I219)*I220</f>
        <v>95.138990176022915</v>
      </c>
      <c r="K220">
        <f t="shared" ref="K220" si="190">(K219/J219)*J220</f>
        <v>89.62441890002188</v>
      </c>
      <c r="L220">
        <f t="shared" ref="L220" si="191">(L219/K219)*K220</f>
        <v>94.042971857690802</v>
      </c>
      <c r="M220">
        <f t="shared" ref="M220" si="192">(M219/L219)*L220</f>
        <v>91.603733902165203</v>
      </c>
    </row>
    <row r="221" spans="1:15" x14ac:dyDescent="0.25">
      <c r="A221" t="s">
        <v>519</v>
      </c>
      <c r="M221" s="12">
        <f>(M219-G219)/G219</f>
        <v>-8.3962660978347883E-2</v>
      </c>
    </row>
    <row r="222" spans="1:15" x14ac:dyDescent="0.25">
      <c r="A222" t="s">
        <v>298</v>
      </c>
      <c r="G222">
        <f t="shared" ref="G222:J222" si="193">(G218/G210)/G212</f>
        <v>27.980247379802673</v>
      </c>
      <c r="H222">
        <f t="shared" si="193"/>
        <v>29.288288515027531</v>
      </c>
      <c r="I222">
        <f t="shared" si="193"/>
        <v>28.694532346848522</v>
      </c>
      <c r="J222">
        <f t="shared" si="193"/>
        <v>28.564161031861925</v>
      </c>
      <c r="K222">
        <f>(K218/K210)/K212</f>
        <v>33.677100408560165</v>
      </c>
      <c r="L222">
        <f>(L218/L210)/L212</f>
        <v>37.942044303231427</v>
      </c>
      <c r="M222">
        <f>(M218/M210)/M212</f>
        <v>39.047459046054854</v>
      </c>
    </row>
    <row r="223" spans="1:15" x14ac:dyDescent="0.25">
      <c r="A223" t="s">
        <v>300</v>
      </c>
      <c r="G223">
        <v>100</v>
      </c>
      <c r="H223">
        <f t="shared" ref="H223" si="194">(H222/G222)*G223</f>
        <v>104.67487337574097</v>
      </c>
      <c r="I223">
        <f t="shared" ref="I223" si="195">(I222/H222)*H223</f>
        <v>102.55281862719144</v>
      </c>
      <c r="J223">
        <f t="shared" ref="J223" si="196">(J222/I222)*I223</f>
        <v>102.08687808986544</v>
      </c>
      <c r="K223">
        <f t="shared" ref="K223" si="197">(K222/J222)*J223</f>
        <v>120.36026683906204</v>
      </c>
      <c r="L223">
        <f t="shared" ref="L223" si="198">(L222/K222)*K223</f>
        <v>135.60296229053213</v>
      </c>
      <c r="M223">
        <f t="shared" ref="M223" si="199">(M222/L222)*L223</f>
        <v>139.55365910824992</v>
      </c>
    </row>
    <row r="224" spans="1:15" x14ac:dyDescent="0.25">
      <c r="A224" t="s">
        <v>519</v>
      </c>
      <c r="M224" s="12">
        <f>(M222-G222)/G222</f>
        <v>0.39553659108249922</v>
      </c>
    </row>
    <row r="226" spans="1:19" x14ac:dyDescent="0.25">
      <c r="A226" s="2" t="s">
        <v>111</v>
      </c>
      <c r="B226" s="2"/>
      <c r="C226" t="s">
        <v>356</v>
      </c>
    </row>
    <row r="227" spans="1:19" x14ac:dyDescent="0.25">
      <c r="A227" s="4" t="s">
        <v>644</v>
      </c>
      <c r="B227" s="4"/>
      <c r="C227">
        <v>2015</v>
      </c>
      <c r="D227">
        <v>2016</v>
      </c>
      <c r="E227">
        <v>2017</v>
      </c>
      <c r="F227">
        <f>E227+1</f>
        <v>2018</v>
      </c>
      <c r="G227">
        <f t="shared" ref="G227:J227" si="200">F227+1</f>
        <v>2019</v>
      </c>
      <c r="H227">
        <f t="shared" si="200"/>
        <v>2020</v>
      </c>
      <c r="I227">
        <f t="shared" si="200"/>
        <v>2021</v>
      </c>
      <c r="J227">
        <f t="shared" si="200"/>
        <v>2022</v>
      </c>
      <c r="K227">
        <f>J227+1</f>
        <v>2023</v>
      </c>
      <c r="L227">
        <f t="shared" ref="L227:M227" si="201">K227+1</f>
        <v>2024</v>
      </c>
      <c r="M227">
        <f t="shared" si="201"/>
        <v>2025</v>
      </c>
    </row>
    <row r="228" spans="1:19" x14ac:dyDescent="0.25">
      <c r="A228" s="4" t="s">
        <v>589</v>
      </c>
      <c r="B228" s="4"/>
      <c r="C228" s="13">
        <v>1180.2829999999999</v>
      </c>
      <c r="D228" s="13">
        <v>1358.6849999999999</v>
      </c>
      <c r="E228" s="13">
        <v>1510.2529999999999</v>
      </c>
      <c r="F228" s="13">
        <v>1638.61</v>
      </c>
      <c r="G228" s="13">
        <v>1740.433</v>
      </c>
      <c r="H228" s="13">
        <v>1785.941</v>
      </c>
      <c r="I228" s="13">
        <v>2022.96</v>
      </c>
      <c r="J228" s="13">
        <v>2307.2159999999999</v>
      </c>
      <c r="K228" s="13">
        <v>2554.1460000000002</v>
      </c>
      <c r="L228" s="13">
        <v>2840.7849999999999</v>
      </c>
      <c r="M228" s="13">
        <v>3102.913</v>
      </c>
      <c r="N228" s="13"/>
      <c r="O228" s="13"/>
      <c r="P228" s="13"/>
      <c r="Q228" s="13"/>
      <c r="R228" s="13"/>
      <c r="S228" s="13"/>
    </row>
    <row r="229" spans="1:19" x14ac:dyDescent="0.25">
      <c r="A229" t="s">
        <v>282</v>
      </c>
      <c r="C229" s="13">
        <v>6.5819999999999999</v>
      </c>
      <c r="D229" s="13">
        <v>6.3179999999999996</v>
      </c>
      <c r="E229" s="13">
        <v>7.9850000000000003</v>
      </c>
      <c r="F229" s="13">
        <v>4.6900000000000004</v>
      </c>
      <c r="G229" s="13">
        <v>5.24</v>
      </c>
      <c r="H229" s="13">
        <v>5.29</v>
      </c>
      <c r="I229" s="13">
        <v>6.109</v>
      </c>
      <c r="J229" s="13">
        <v>7.6479999999999997</v>
      </c>
      <c r="K229" s="13">
        <v>7.6749999999999998</v>
      </c>
      <c r="L229" s="13">
        <v>4.4960000000000004</v>
      </c>
      <c r="M229" s="13">
        <v>4.0679999999999996</v>
      </c>
      <c r="N229" s="13"/>
      <c r="O229" s="13"/>
      <c r="P229" s="13"/>
      <c r="Q229" s="13"/>
      <c r="R229" s="13"/>
      <c r="S229" s="13"/>
    </row>
    <row r="230" spans="1:19" x14ac:dyDescent="0.25">
      <c r="A230" s="7" t="s">
        <v>283</v>
      </c>
      <c r="B230" s="7"/>
      <c r="C230">
        <v>1782</v>
      </c>
      <c r="D230">
        <v>2110</v>
      </c>
      <c r="E230">
        <v>2328</v>
      </c>
      <c r="F230">
        <v>2406</v>
      </c>
      <c r="G230" s="8">
        <v>2545</v>
      </c>
      <c r="H230" s="8">
        <v>2750</v>
      </c>
      <c r="I230" s="8">
        <v>3028</v>
      </c>
      <c r="J230" s="8">
        <v>3221</v>
      </c>
      <c r="K230" s="8">
        <v>3605</v>
      </c>
      <c r="L230" s="8">
        <v>3886</v>
      </c>
      <c r="M230" s="8">
        <v>4364</v>
      </c>
    </row>
    <row r="231" spans="1:19" x14ac:dyDescent="0.25">
      <c r="A231" s="7" t="s">
        <v>284</v>
      </c>
      <c r="B231" s="7"/>
      <c r="C231">
        <v>215</v>
      </c>
      <c r="D231">
        <v>271</v>
      </c>
      <c r="E231">
        <v>305</v>
      </c>
      <c r="F231">
        <v>376</v>
      </c>
      <c r="G231">
        <v>437</v>
      </c>
      <c r="H231">
        <v>495</v>
      </c>
      <c r="I231">
        <v>578</v>
      </c>
      <c r="J231">
        <v>687</v>
      </c>
      <c r="K231">
        <v>841</v>
      </c>
      <c r="L231">
        <v>989</v>
      </c>
      <c r="M231">
        <v>1068</v>
      </c>
      <c r="N231" s="8"/>
      <c r="O231" s="8"/>
      <c r="P231" s="8"/>
      <c r="Q231" s="8"/>
    </row>
    <row r="232" spans="1:19" x14ac:dyDescent="0.25">
      <c r="A232" s="7" t="s">
        <v>285</v>
      </c>
      <c r="B232" s="7"/>
      <c r="C232" s="8">
        <f t="shared" ref="C232:D232" si="202">C230-C231</f>
        <v>1567</v>
      </c>
      <c r="D232" s="8">
        <f t="shared" si="202"/>
        <v>1839</v>
      </c>
      <c r="E232" s="8">
        <f>E230-E231</f>
        <v>2023</v>
      </c>
      <c r="F232" s="8">
        <f t="shared" ref="F232:M232" si="203">F230-F231</f>
        <v>2030</v>
      </c>
      <c r="G232" s="8">
        <f t="shared" si="203"/>
        <v>2108</v>
      </c>
      <c r="H232" s="8">
        <f t="shared" si="203"/>
        <v>2255</v>
      </c>
      <c r="I232" s="8">
        <f t="shared" si="203"/>
        <v>2450</v>
      </c>
      <c r="J232" s="8">
        <f t="shared" si="203"/>
        <v>2534</v>
      </c>
      <c r="K232" s="8">
        <f t="shared" si="203"/>
        <v>2764</v>
      </c>
      <c r="L232" s="8">
        <f t="shared" si="203"/>
        <v>2897</v>
      </c>
      <c r="M232" s="8">
        <f t="shared" si="203"/>
        <v>3296</v>
      </c>
    </row>
    <row r="233" spans="1:19" x14ac:dyDescent="0.25">
      <c r="A233" t="s">
        <v>286</v>
      </c>
      <c r="C233">
        <v>1</v>
      </c>
      <c r="D233">
        <f t="shared" ref="D233:M233" si="204">C233*(1+(D229/100))</f>
        <v>1.06318</v>
      </c>
      <c r="E233">
        <f t="shared" si="204"/>
        <v>1.148074923</v>
      </c>
      <c r="F233">
        <f t="shared" si="204"/>
        <v>1.2019196368887</v>
      </c>
      <c r="G233">
        <f t="shared" si="204"/>
        <v>1.2649002258616679</v>
      </c>
      <c r="H233">
        <f t="shared" si="204"/>
        <v>1.3318134478097501</v>
      </c>
      <c r="I233">
        <f t="shared" si="204"/>
        <v>1.4131739313364478</v>
      </c>
      <c r="J233">
        <f t="shared" si="204"/>
        <v>1.5212534736050594</v>
      </c>
      <c r="K233">
        <f t="shared" si="204"/>
        <v>1.6380096777042479</v>
      </c>
      <c r="L233">
        <f t="shared" si="204"/>
        <v>1.7116545928138311</v>
      </c>
      <c r="M233">
        <f t="shared" si="204"/>
        <v>1.7812847016494979</v>
      </c>
    </row>
    <row r="234" spans="1:19" x14ac:dyDescent="0.25">
      <c r="A234" t="s">
        <v>287</v>
      </c>
      <c r="C234">
        <f>C232/C233</f>
        <v>1567</v>
      </c>
      <c r="D234">
        <f t="shared" ref="D234:M234" si="205">D232/D233</f>
        <v>1729.7165108448239</v>
      </c>
      <c r="E234">
        <f t="shared" si="205"/>
        <v>1762.0801216646728</v>
      </c>
      <c r="F234">
        <f t="shared" si="205"/>
        <v>1688.9648340007793</v>
      </c>
      <c r="G234">
        <f t="shared" si="205"/>
        <v>1666.5346063670756</v>
      </c>
      <c r="H234">
        <f t="shared" si="205"/>
        <v>1693.1800799192165</v>
      </c>
      <c r="I234">
        <f t="shared" si="205"/>
        <v>1733.6860988392414</v>
      </c>
      <c r="J234">
        <f t="shared" si="205"/>
        <v>1665.7316114420687</v>
      </c>
      <c r="K234">
        <f t="shared" si="205"/>
        <v>1687.4137177711207</v>
      </c>
      <c r="L234">
        <f t="shared" si="205"/>
        <v>1692.5143730298707</v>
      </c>
      <c r="M234">
        <f t="shared" si="205"/>
        <v>1850.3499170839179</v>
      </c>
    </row>
    <row r="235" spans="1:19" x14ac:dyDescent="0.25">
      <c r="A235" t="s">
        <v>288</v>
      </c>
      <c r="C235" s="13">
        <v>43.3</v>
      </c>
      <c r="D235" s="13">
        <v>44.3</v>
      </c>
      <c r="E235" s="13">
        <v>45.4</v>
      </c>
      <c r="F235" s="13">
        <v>46.4</v>
      </c>
      <c r="G235" s="13">
        <v>47.6</v>
      </c>
      <c r="H235" s="13">
        <v>48.796999999999997</v>
      </c>
      <c r="I235" s="13">
        <v>49.747</v>
      </c>
      <c r="J235" s="13">
        <v>50.64</v>
      </c>
      <c r="K235" s="13">
        <v>51.539000000000001</v>
      </c>
      <c r="L235" s="13">
        <v>52.444000000000003</v>
      </c>
      <c r="M235" s="13">
        <v>53.353999999999999</v>
      </c>
      <c r="N235" s="13"/>
      <c r="O235" s="13"/>
      <c r="P235" s="13"/>
      <c r="Q235" s="13"/>
      <c r="R235" s="13"/>
      <c r="S235" s="13"/>
    </row>
    <row r="236" spans="1:19" x14ac:dyDescent="0.25">
      <c r="A236" t="s">
        <v>289</v>
      </c>
      <c r="C236">
        <f>C234/C235</f>
        <v>36.189376443418013</v>
      </c>
      <c r="D236">
        <f t="shared" ref="D236:H236" si="206">D234/D235</f>
        <v>39.045519432163069</v>
      </c>
      <c r="E236">
        <f t="shared" si="206"/>
        <v>38.812337481600721</v>
      </c>
      <c r="F236">
        <f t="shared" si="206"/>
        <v>36.400104181051283</v>
      </c>
      <c r="G236">
        <f t="shared" si="206"/>
        <v>35.011231226199065</v>
      </c>
      <c r="H236">
        <f t="shared" si="206"/>
        <v>34.698446214300397</v>
      </c>
      <c r="I236">
        <f>I234/I235</f>
        <v>34.85006329706799</v>
      </c>
      <c r="J236">
        <f>J234/J235</f>
        <v>32.893594222789666</v>
      </c>
      <c r="K236">
        <f>K234/K235</f>
        <v>32.740521115487702</v>
      </c>
      <c r="L236">
        <f>L234/L235</f>
        <v>32.272793322970607</v>
      </c>
      <c r="M236">
        <f>M234/M235</f>
        <v>34.680622204219326</v>
      </c>
    </row>
    <row r="237" spans="1:19" x14ac:dyDescent="0.25">
      <c r="A237" t="s">
        <v>290</v>
      </c>
      <c r="G237">
        <v>100</v>
      </c>
      <c r="H237">
        <f t="shared" ref="H237" si="207">(H236/G236)*G237</f>
        <v>99.106615217620202</v>
      </c>
      <c r="I237">
        <f>(I236/H236)*H237</f>
        <v>99.53966791944616</v>
      </c>
      <c r="J237">
        <f>(J236/I236)*I237</f>
        <v>93.951549462148705</v>
      </c>
      <c r="K237">
        <f>(K236/J236)*J237</f>
        <v>93.51433802473025</v>
      </c>
      <c r="L237">
        <f>(L236/K236)*K237</f>
        <v>92.178401594802324</v>
      </c>
      <c r="M237">
        <f>(M236/L236)*L237</f>
        <v>99.055705810961769</v>
      </c>
    </row>
    <row r="238" spans="1:19" x14ac:dyDescent="0.25">
      <c r="A238" t="s">
        <v>519</v>
      </c>
      <c r="M238" s="12">
        <f>(M237-G237)/G237</f>
        <v>-9.4429418903823146E-3</v>
      </c>
    </row>
    <row r="239" spans="1:19" x14ac:dyDescent="0.25">
      <c r="M239" s="12"/>
    </row>
    <row r="240" spans="1:19" x14ac:dyDescent="0.25">
      <c r="A240" s="2" t="s">
        <v>925</v>
      </c>
    </row>
    <row r="241" spans="1:15" x14ac:dyDescent="0.25">
      <c r="A241" t="s">
        <v>357</v>
      </c>
      <c r="D241">
        <v>21.8</v>
      </c>
      <c r="E241">
        <v>17.399999999999999</v>
      </c>
      <c r="F241">
        <v>23.7</v>
      </c>
      <c r="G241">
        <v>40.5</v>
      </c>
      <c r="H241">
        <v>44.4</v>
      </c>
      <c r="I241">
        <v>49.3</v>
      </c>
      <c r="J241">
        <v>46.5</v>
      </c>
      <c r="K241">
        <v>41.2</v>
      </c>
      <c r="L241">
        <v>34.200000000000003</v>
      </c>
    </row>
    <row r="242" spans="1:15" x14ac:dyDescent="0.25">
      <c r="A242" t="s">
        <v>358</v>
      </c>
      <c r="D242">
        <f>D241/D233</f>
        <v>20.50452416335898</v>
      </c>
      <c r="E242">
        <f t="shared" ref="E242:L242" si="208">E241/E233</f>
        <v>15.155805297560704</v>
      </c>
      <c r="F242">
        <f t="shared" si="208"/>
        <v>19.718456436363777</v>
      </c>
      <c r="G242">
        <f t="shared" si="208"/>
        <v>32.018335653636889</v>
      </c>
      <c r="H242">
        <f t="shared" si="208"/>
        <v>33.338002460493662</v>
      </c>
      <c r="I242">
        <f t="shared" si="208"/>
        <v>34.886010070520243</v>
      </c>
      <c r="J242">
        <f t="shared" si="208"/>
        <v>30.566898157875372</v>
      </c>
      <c r="K242">
        <f t="shared" si="208"/>
        <v>25.152476545647676</v>
      </c>
      <c r="L242">
        <f t="shared" si="208"/>
        <v>19.980666744087532</v>
      </c>
    </row>
    <row r="243" spans="1:15" x14ac:dyDescent="0.25">
      <c r="A243" t="s">
        <v>359</v>
      </c>
      <c r="D243">
        <f>D242/D235</f>
        <v>0.46285607592232464</v>
      </c>
      <c r="E243">
        <f t="shared" ref="E243:L243" si="209">E242/E235</f>
        <v>0.33382831051895823</v>
      </c>
      <c r="F243">
        <f t="shared" si="209"/>
        <v>0.42496673354232278</v>
      </c>
      <c r="G243">
        <f t="shared" si="209"/>
        <v>0.67265411037052281</v>
      </c>
      <c r="H243">
        <f t="shared" si="209"/>
        <v>0.68319778798888586</v>
      </c>
      <c r="I243">
        <f t="shared" si="209"/>
        <v>0.70126862063079665</v>
      </c>
      <c r="J243">
        <f t="shared" si="209"/>
        <v>0.60361173297542203</v>
      </c>
      <c r="K243">
        <f t="shared" si="209"/>
        <v>0.48802802820480951</v>
      </c>
      <c r="L243">
        <f t="shared" si="209"/>
        <v>0.38099051834504483</v>
      </c>
      <c r="N243">
        <f>(L243-D243)/D243</f>
        <v>-0.17687043950789205</v>
      </c>
    </row>
    <row r="244" spans="1:15" x14ac:dyDescent="0.25">
      <c r="A244" t="s">
        <v>360</v>
      </c>
      <c r="L244">
        <f>(H243-L243)/H243</f>
        <v>0.44234228353320909</v>
      </c>
      <c r="M244">
        <f>(L243-G243)/G243</f>
        <v>-0.43360114437540398</v>
      </c>
    </row>
    <row r="246" spans="1:15" x14ac:dyDescent="0.25">
      <c r="A246" t="s">
        <v>361</v>
      </c>
      <c r="D246">
        <v>219</v>
      </c>
      <c r="E246">
        <v>270</v>
      </c>
      <c r="F246">
        <v>296</v>
      </c>
      <c r="G246">
        <v>314</v>
      </c>
      <c r="H246">
        <v>338</v>
      </c>
      <c r="I246">
        <v>359</v>
      </c>
      <c r="J246">
        <v>371</v>
      </c>
      <c r="K246">
        <v>446</v>
      </c>
      <c r="L246">
        <v>451</v>
      </c>
    </row>
    <row r="247" spans="1:15" x14ac:dyDescent="0.25">
      <c r="A247" t="s">
        <v>362</v>
      </c>
      <c r="D247">
        <f t="shared" ref="D247:L247" si="210">D246/D233</f>
        <v>205.98581613649617</v>
      </c>
      <c r="E247">
        <f t="shared" si="210"/>
        <v>235.17628910007991</v>
      </c>
      <c r="F247">
        <f t="shared" si="210"/>
        <v>246.27270485922693</v>
      </c>
      <c r="G247">
        <f t="shared" si="210"/>
        <v>248.24092333930824</v>
      </c>
      <c r="H247">
        <f t="shared" si="210"/>
        <v>253.78929801006439</v>
      </c>
      <c r="I247">
        <f t="shared" si="210"/>
        <v>254.03808550338272</v>
      </c>
      <c r="J247">
        <f t="shared" si="210"/>
        <v>243.8778326144465</v>
      </c>
      <c r="K247">
        <f t="shared" si="210"/>
        <v>272.28166357667141</v>
      </c>
      <c r="L247">
        <f t="shared" si="210"/>
        <v>263.48773981238236</v>
      </c>
    </row>
    <row r="248" spans="1:15" x14ac:dyDescent="0.25">
      <c r="A248" t="s">
        <v>363</v>
      </c>
      <c r="D248">
        <f t="shared" ref="D248:L248" si="211">D247/D235</f>
        <v>4.6497926893114263</v>
      </c>
      <c r="E248">
        <f t="shared" si="211"/>
        <v>5.1800944735700423</v>
      </c>
      <c r="F248">
        <f t="shared" si="211"/>
        <v>5.3076013978281669</v>
      </c>
      <c r="G248">
        <f t="shared" si="211"/>
        <v>5.2151454483047948</v>
      </c>
      <c r="H248">
        <f t="shared" si="211"/>
        <v>5.2009200977532304</v>
      </c>
      <c r="I248">
        <f t="shared" si="211"/>
        <v>5.1066011116928198</v>
      </c>
      <c r="J248">
        <f t="shared" si="211"/>
        <v>4.8159129663200337</v>
      </c>
      <c r="K248">
        <f t="shared" si="211"/>
        <v>5.2830218587219662</v>
      </c>
      <c r="L248">
        <f t="shared" si="211"/>
        <v>5.0241732097548306</v>
      </c>
    </row>
    <row r="249" spans="1:15" x14ac:dyDescent="0.25">
      <c r="A249" t="s">
        <v>364</v>
      </c>
      <c r="L249">
        <f>(H248-L248)/H248</f>
        <v>3.3983773001002936E-2</v>
      </c>
    </row>
    <row r="250" spans="1:15" x14ac:dyDescent="0.25">
      <c r="O250" t="s">
        <v>366</v>
      </c>
    </row>
    <row r="251" spans="1:15" x14ac:dyDescent="0.25">
      <c r="A251" t="s">
        <v>365</v>
      </c>
      <c r="K251">
        <v>44</v>
      </c>
      <c r="L251">
        <v>42</v>
      </c>
      <c r="M251">
        <v>57</v>
      </c>
    </row>
    <row r="252" spans="1:15" x14ac:dyDescent="0.25">
      <c r="A252" t="s">
        <v>367</v>
      </c>
      <c r="K252">
        <v>53</v>
      </c>
      <c r="L252">
        <v>19</v>
      </c>
      <c r="M252">
        <v>21</v>
      </c>
      <c r="O252" t="s">
        <v>368</v>
      </c>
    </row>
    <row r="253" spans="1:15" x14ac:dyDescent="0.25">
      <c r="A253" t="s">
        <v>305</v>
      </c>
      <c r="K253">
        <v>12</v>
      </c>
      <c r="L253">
        <v>15</v>
      </c>
      <c r="M253">
        <v>18</v>
      </c>
    </row>
    <row r="254" spans="1:15" x14ac:dyDescent="0.25">
      <c r="A254" t="s">
        <v>369</v>
      </c>
      <c r="K254">
        <v>7</v>
      </c>
      <c r="L254">
        <v>5</v>
      </c>
      <c r="M254">
        <v>5</v>
      </c>
      <c r="O254" t="s">
        <v>371</v>
      </c>
    </row>
    <row r="255" spans="1:15" x14ac:dyDescent="0.25">
      <c r="A255" t="s">
        <v>370</v>
      </c>
      <c r="G255">
        <v>49</v>
      </c>
      <c r="H255">
        <v>49</v>
      </c>
      <c r="I255">
        <v>47</v>
      </c>
      <c r="J255">
        <v>49</v>
      </c>
    </row>
    <row r="256" spans="1:15" x14ac:dyDescent="0.25">
      <c r="A256" t="s">
        <v>372</v>
      </c>
      <c r="G256">
        <v>38</v>
      </c>
      <c r="H256">
        <v>43</v>
      </c>
      <c r="I256">
        <v>48</v>
      </c>
      <c r="J256">
        <v>33</v>
      </c>
    </row>
    <row r="257" spans="1:17" x14ac:dyDescent="0.25">
      <c r="A257" t="s">
        <v>373</v>
      </c>
      <c r="G257">
        <f t="shared" ref="G257:I257" si="212">G255+G256</f>
        <v>87</v>
      </c>
      <c r="H257">
        <f t="shared" si="212"/>
        <v>92</v>
      </c>
      <c r="I257">
        <f t="shared" si="212"/>
        <v>95</v>
      </c>
      <c r="J257">
        <f>J255+J256</f>
        <v>82</v>
      </c>
      <c r="K257">
        <f>K251+K253+K252+K254</f>
        <v>116</v>
      </c>
      <c r="L257">
        <f>L251+L253+L252+L254</f>
        <v>81</v>
      </c>
      <c r="M257">
        <f>M251+M253+M252+M254</f>
        <v>101</v>
      </c>
    </row>
    <row r="258" spans="1:17" x14ac:dyDescent="0.25">
      <c r="A258" t="s">
        <v>374</v>
      </c>
      <c r="G258">
        <f t="shared" ref="G258:M258" si="213">(G257/G233)/G235</f>
        <v>1.4449606815366789</v>
      </c>
      <c r="H258">
        <f t="shared" si="213"/>
        <v>1.4156350561931872</v>
      </c>
      <c r="I258">
        <f t="shared" si="213"/>
        <v>1.3513289849883507</v>
      </c>
      <c r="J258">
        <f t="shared" si="213"/>
        <v>1.0644335936340776</v>
      </c>
      <c r="K258">
        <f t="shared" si="213"/>
        <v>1.3740594968873276</v>
      </c>
      <c r="L258">
        <f t="shared" si="213"/>
        <v>0.9023459645014219</v>
      </c>
      <c r="M258">
        <f t="shared" si="213"/>
        <v>1.0627253770103617</v>
      </c>
    </row>
    <row r="259" spans="1:17" x14ac:dyDescent="0.25">
      <c r="A259" t="s">
        <v>301</v>
      </c>
      <c r="G259">
        <v>100</v>
      </c>
      <c r="H259">
        <f t="shared" ref="H259" si="214">(H258/G258)*G259</f>
        <v>97.970489735934919</v>
      </c>
      <c r="I259">
        <f t="shared" ref="I259" si="215">(I258/H258)*H259</f>
        <v>93.520121499170955</v>
      </c>
      <c r="J259">
        <f t="shared" ref="J259" si="216">(J258/I258)*I259</f>
        <v>73.665228904504147</v>
      </c>
      <c r="K259">
        <f t="shared" ref="K259" si="217">(K258/J258)*J259</f>
        <v>95.093210109084112</v>
      </c>
      <c r="L259">
        <f t="shared" ref="L259" si="218">(L258/K258)*K259</f>
        <v>62.447786713601097</v>
      </c>
      <c r="M259">
        <f t="shared" ref="M259" si="219">(M258/L258)*L259</f>
        <v>73.547010004464653</v>
      </c>
    </row>
    <row r="260" spans="1:17" x14ac:dyDescent="0.25">
      <c r="A260" t="s">
        <v>519</v>
      </c>
      <c r="M260" s="12">
        <f>(M258-G258)/G258</f>
        <v>-0.26452989995535353</v>
      </c>
    </row>
    <row r="262" spans="1:17" x14ac:dyDescent="0.25">
      <c r="A262" t="s">
        <v>326</v>
      </c>
      <c r="G262">
        <v>88</v>
      </c>
      <c r="H262">
        <v>88</v>
      </c>
      <c r="I262">
        <v>90</v>
      </c>
      <c r="J262">
        <v>94</v>
      </c>
      <c r="K262">
        <v>126</v>
      </c>
      <c r="L262">
        <v>120</v>
      </c>
      <c r="M262">
        <v>108</v>
      </c>
      <c r="O262" t="s">
        <v>371</v>
      </c>
    </row>
    <row r="263" spans="1:17" x14ac:dyDescent="0.25">
      <c r="A263" t="s">
        <v>375</v>
      </c>
      <c r="G263">
        <v>4</v>
      </c>
      <c r="H263">
        <v>9</v>
      </c>
      <c r="I263">
        <v>14</v>
      </c>
      <c r="J263">
        <v>23</v>
      </c>
      <c r="K263">
        <v>20</v>
      </c>
      <c r="L263">
        <v>20</v>
      </c>
      <c r="M263">
        <v>17</v>
      </c>
    </row>
    <row r="264" spans="1:17" x14ac:dyDescent="0.25">
      <c r="A264" t="s">
        <v>376</v>
      </c>
      <c r="G264">
        <v>265</v>
      </c>
      <c r="H264">
        <v>264</v>
      </c>
      <c r="I264">
        <v>281</v>
      </c>
      <c r="J264">
        <v>297</v>
      </c>
      <c r="K264">
        <v>322</v>
      </c>
      <c r="L264">
        <v>357</v>
      </c>
      <c r="M264">
        <v>386</v>
      </c>
    </row>
    <row r="265" spans="1:17" x14ac:dyDescent="0.25">
      <c r="A265" t="s">
        <v>373</v>
      </c>
      <c r="G265">
        <f t="shared" ref="G265:K265" si="220">G262+G264+G263</f>
        <v>357</v>
      </c>
      <c r="H265">
        <f t="shared" si="220"/>
        <v>361</v>
      </c>
      <c r="I265">
        <f t="shared" si="220"/>
        <v>385</v>
      </c>
      <c r="J265">
        <f t="shared" si="220"/>
        <v>414</v>
      </c>
      <c r="K265">
        <f t="shared" si="220"/>
        <v>468</v>
      </c>
      <c r="L265">
        <f>L262+L264+L263</f>
        <v>497</v>
      </c>
      <c r="M265">
        <f>M262+M264+M263</f>
        <v>511</v>
      </c>
    </row>
    <row r="266" spans="1:17" x14ac:dyDescent="0.25">
      <c r="A266" t="s">
        <v>374</v>
      </c>
      <c r="G266">
        <f t="shared" ref="G266:M266" si="221">(G265/G233)/G235</f>
        <v>5.9293214173401649</v>
      </c>
      <c r="H266">
        <f t="shared" si="221"/>
        <v>5.5548288618015276</v>
      </c>
      <c r="I266">
        <f t="shared" si="221"/>
        <v>5.4764385181106841</v>
      </c>
      <c r="J266">
        <f t="shared" si="221"/>
        <v>5.3740915581037578</v>
      </c>
      <c r="K266">
        <f t="shared" si="221"/>
        <v>5.5436193495109416</v>
      </c>
      <c r="L266">
        <f t="shared" si="221"/>
        <v>5.5366165970025518</v>
      </c>
      <c r="M266">
        <f t="shared" si="221"/>
        <v>5.3767590856662855</v>
      </c>
    </row>
    <row r="267" spans="1:17" x14ac:dyDescent="0.25">
      <c r="A267" t="s">
        <v>300</v>
      </c>
      <c r="G267">
        <v>100</v>
      </c>
      <c r="H267">
        <f t="shared" ref="H267" si="222">(H266/G266)*G267</f>
        <v>93.68405709220886</v>
      </c>
      <c r="I267">
        <f t="shared" ref="I267" si="223">(I266/H266)*H267</f>
        <v>92.361977579676562</v>
      </c>
      <c r="J267">
        <f t="shared" ref="J267" si="224">(J266/I266)*I267</f>
        <v>90.635861675289675</v>
      </c>
      <c r="K267">
        <f t="shared" ref="K267" si="225">(K266/J266)*J267</f>
        <v>93.495004897166694</v>
      </c>
      <c r="L267">
        <f t="shared" ref="L267" si="226">(L266/K266)*K267</f>
        <v>93.376901120773155</v>
      </c>
      <c r="M267">
        <f t="shared" ref="M267" si="227">(M266/L266)*L267</f>
        <v>90.680850424840784</v>
      </c>
    </row>
    <row r="268" spans="1:17" x14ac:dyDescent="0.25">
      <c r="A268" t="s">
        <v>519</v>
      </c>
      <c r="M268" s="12">
        <f>(M266-G266)/G266</f>
        <v>-9.319149575159201E-2</v>
      </c>
    </row>
    <row r="269" spans="1:17" x14ac:dyDescent="0.25">
      <c r="M269" s="12"/>
    </row>
    <row r="270" spans="1:17" x14ac:dyDescent="0.25">
      <c r="A270" s="2" t="s">
        <v>254</v>
      </c>
      <c r="B270" s="2"/>
      <c r="C270" t="s">
        <v>382</v>
      </c>
    </row>
    <row r="271" spans="1:17" x14ac:dyDescent="0.25">
      <c r="A271" s="4" t="s">
        <v>715</v>
      </c>
      <c r="B271" s="4"/>
      <c r="C271">
        <v>2015</v>
      </c>
      <c r="D271">
        <v>2016</v>
      </c>
      <c r="E271">
        <v>2017</v>
      </c>
      <c r="F271">
        <f>E271+1</f>
        <v>2018</v>
      </c>
      <c r="G271">
        <f t="shared" ref="G271:J271" si="228">F271+1</f>
        <v>2019</v>
      </c>
      <c r="H271">
        <f t="shared" si="228"/>
        <v>2020</v>
      </c>
      <c r="I271">
        <f t="shared" si="228"/>
        <v>2021</v>
      </c>
      <c r="J271">
        <f t="shared" si="228"/>
        <v>2022</v>
      </c>
      <c r="K271">
        <f>J271+1</f>
        <v>2023</v>
      </c>
      <c r="L271">
        <f t="shared" ref="L271:M271" si="229">K271+1</f>
        <v>2024</v>
      </c>
      <c r="M271">
        <f t="shared" si="229"/>
        <v>2025</v>
      </c>
    </row>
    <row r="272" spans="1:17" x14ac:dyDescent="0.25">
      <c r="A272" t="s">
        <v>282</v>
      </c>
      <c r="C272">
        <v>2.68</v>
      </c>
      <c r="D272">
        <v>1.472</v>
      </c>
      <c r="E272">
        <v>2.2690000000000001</v>
      </c>
      <c r="F272">
        <v>3.0529999999999999</v>
      </c>
      <c r="G272">
        <v>2.306</v>
      </c>
      <c r="H272">
        <v>2.3820000000000001</v>
      </c>
      <c r="I272">
        <v>3.5579999999999998</v>
      </c>
      <c r="J272">
        <v>9.5530000000000008</v>
      </c>
      <c r="K272">
        <v>4.9489999999999998</v>
      </c>
      <c r="L272">
        <v>2.4929999999999999</v>
      </c>
      <c r="M272">
        <v>1.552</v>
      </c>
      <c r="N272" s="8"/>
      <c r="O272" s="8"/>
      <c r="P272" s="8"/>
      <c r="Q272" s="8"/>
    </row>
    <row r="273" spans="1:19" x14ac:dyDescent="0.25">
      <c r="A273" s="7" t="s">
        <v>283</v>
      </c>
      <c r="B273" s="7"/>
      <c r="C273">
        <v>51.4</v>
      </c>
      <c r="D273">
        <v>47</v>
      </c>
      <c r="E273">
        <v>48.4</v>
      </c>
      <c r="F273">
        <v>50.6</v>
      </c>
      <c r="G273" s="8">
        <v>51.6</v>
      </c>
      <c r="H273" s="8">
        <v>56.9</v>
      </c>
      <c r="I273" s="8">
        <v>69.099999999999994</v>
      </c>
      <c r="J273" s="8">
        <v>101.3</v>
      </c>
      <c r="K273" s="8">
        <v>97.2</v>
      </c>
      <c r="L273" s="8">
        <v>101.8</v>
      </c>
      <c r="M273" s="8">
        <v>112.4</v>
      </c>
    </row>
    <row r="274" spans="1:19" x14ac:dyDescent="0.25">
      <c r="A274" s="7" t="s">
        <v>284</v>
      </c>
      <c r="B274" s="7"/>
      <c r="C274">
        <v>1.8</v>
      </c>
      <c r="D274">
        <v>1.7</v>
      </c>
      <c r="E274">
        <v>2</v>
      </c>
      <c r="F274">
        <v>3.1</v>
      </c>
      <c r="G274">
        <v>2.6</v>
      </c>
      <c r="H274">
        <v>2.9</v>
      </c>
      <c r="I274">
        <v>2.8</v>
      </c>
      <c r="J274">
        <v>3.5</v>
      </c>
      <c r="K274">
        <v>3.7</v>
      </c>
      <c r="L274">
        <v>4.3</v>
      </c>
      <c r="M274">
        <v>3.6</v>
      </c>
      <c r="N274" s="8"/>
      <c r="O274" s="8"/>
      <c r="P274" s="8"/>
      <c r="Q274" s="8"/>
    </row>
    <row r="275" spans="1:19" x14ac:dyDescent="0.25">
      <c r="A275" s="7" t="s">
        <v>285</v>
      </c>
      <c r="B275" s="7"/>
      <c r="C275" s="8">
        <f t="shared" ref="C275:D275" si="230">C273-C274</f>
        <v>49.6</v>
      </c>
      <c r="D275" s="8">
        <f t="shared" si="230"/>
        <v>45.3</v>
      </c>
      <c r="E275" s="8">
        <f>E273-E274</f>
        <v>46.4</v>
      </c>
      <c r="F275" s="8">
        <f t="shared" ref="F275:M275" si="231">F273-F274</f>
        <v>47.5</v>
      </c>
      <c r="G275" s="8">
        <f t="shared" si="231"/>
        <v>49</v>
      </c>
      <c r="H275" s="8">
        <f t="shared" si="231"/>
        <v>54</v>
      </c>
      <c r="I275" s="8">
        <f t="shared" si="231"/>
        <v>66.3</v>
      </c>
      <c r="J275" s="8">
        <f t="shared" si="231"/>
        <v>97.8</v>
      </c>
      <c r="K275" s="8">
        <f t="shared" si="231"/>
        <v>93.5</v>
      </c>
      <c r="L275" s="8">
        <f t="shared" si="231"/>
        <v>97.5</v>
      </c>
      <c r="M275" s="8">
        <f t="shared" si="231"/>
        <v>108.80000000000001</v>
      </c>
    </row>
    <row r="276" spans="1:19" x14ac:dyDescent="0.25">
      <c r="A276" t="s">
        <v>286</v>
      </c>
      <c r="C276">
        <v>1</v>
      </c>
      <c r="D276">
        <f t="shared" ref="D276:M276" si="232">C276*(1+(D272/100))</f>
        <v>1.0147200000000001</v>
      </c>
      <c r="E276">
        <f t="shared" si="232"/>
        <v>1.0377439968000002</v>
      </c>
      <c r="F276">
        <f t="shared" si="232"/>
        <v>1.0694263210223041</v>
      </c>
      <c r="G276">
        <f t="shared" si="232"/>
        <v>1.0940872919850784</v>
      </c>
      <c r="H276">
        <f t="shared" si="232"/>
        <v>1.1201484512801629</v>
      </c>
      <c r="I276">
        <f t="shared" si="232"/>
        <v>1.160003333176711</v>
      </c>
      <c r="J276">
        <f t="shared" si="232"/>
        <v>1.2708184515950824</v>
      </c>
      <c r="K276">
        <f t="shared" si="232"/>
        <v>1.3337112567645231</v>
      </c>
      <c r="L276">
        <f t="shared" si="232"/>
        <v>1.3669606783956625</v>
      </c>
      <c r="M276">
        <f t="shared" si="232"/>
        <v>1.3881759081243632</v>
      </c>
    </row>
    <row r="277" spans="1:19" x14ac:dyDescent="0.25">
      <c r="A277" t="s">
        <v>287</v>
      </c>
      <c r="C277">
        <f>C275/C276</f>
        <v>49.6</v>
      </c>
      <c r="D277">
        <f t="shared" ref="D277:M277" si="233">D275/D276</f>
        <v>44.642857142857139</v>
      </c>
      <c r="E277">
        <f t="shared" si="233"/>
        <v>44.712376215212608</v>
      </c>
      <c r="F277">
        <f t="shared" si="233"/>
        <v>44.416337120441355</v>
      </c>
      <c r="G277">
        <f t="shared" si="233"/>
        <v>44.786188779412569</v>
      </c>
      <c r="H277">
        <f t="shared" si="233"/>
        <v>48.207895960830939</v>
      </c>
      <c r="I277">
        <f t="shared" si="233"/>
        <v>57.155008182980865</v>
      </c>
      <c r="J277">
        <f t="shared" si="233"/>
        <v>76.958278247569666</v>
      </c>
      <c r="K277">
        <f t="shared" si="233"/>
        <v>70.105129221765381</v>
      </c>
      <c r="L277">
        <f t="shared" si="233"/>
        <v>71.326118988609949</v>
      </c>
      <c r="M277">
        <f t="shared" si="233"/>
        <v>78.376234138082225</v>
      </c>
    </row>
    <row r="278" spans="1:19" x14ac:dyDescent="0.25">
      <c r="A278" t="s">
        <v>288</v>
      </c>
      <c r="C278" s="13">
        <v>3.706</v>
      </c>
      <c r="D278" s="13">
        <v>3.794</v>
      </c>
      <c r="E278" s="13">
        <v>3.8809999999999998</v>
      </c>
      <c r="F278" s="13">
        <v>3.97</v>
      </c>
      <c r="G278" s="13">
        <v>4.0579999999999998</v>
      </c>
      <c r="H278" s="13">
        <v>4.1470000000000002</v>
      </c>
      <c r="I278" s="13">
        <v>4.24</v>
      </c>
      <c r="J278" s="13">
        <v>4.3339999999999996</v>
      </c>
      <c r="K278" s="13">
        <v>4.43</v>
      </c>
      <c r="L278" s="13">
        <v>4.5289999999999999</v>
      </c>
      <c r="M278" s="13">
        <v>4.6289999999999996</v>
      </c>
      <c r="N278" s="13"/>
      <c r="O278" s="13"/>
      <c r="P278" s="13"/>
      <c r="Q278" s="13"/>
      <c r="R278" s="13"/>
      <c r="S278" s="13"/>
    </row>
    <row r="279" spans="1:19" x14ac:dyDescent="0.25">
      <c r="A279" t="s">
        <v>289</v>
      </c>
      <c r="C279">
        <f>C277/C278</f>
        <v>13.383702104695089</v>
      </c>
      <c r="D279">
        <f t="shared" ref="D279:H279" si="234">D277/D278</f>
        <v>11.766699299646056</v>
      </c>
      <c r="E279">
        <f t="shared" si="234"/>
        <v>11.520839014484054</v>
      </c>
      <c r="F279">
        <f t="shared" si="234"/>
        <v>11.18799423688699</v>
      </c>
      <c r="G279">
        <f t="shared" si="234"/>
        <v>11.036517688371752</v>
      </c>
      <c r="H279">
        <f t="shared" si="234"/>
        <v>11.624763916284287</v>
      </c>
      <c r="I279">
        <f>I277/I278</f>
        <v>13.479954760136996</v>
      </c>
      <c r="J279">
        <f>J277/J278</f>
        <v>17.756870846232044</v>
      </c>
      <c r="K279">
        <f>K277/K278</f>
        <v>15.825085603107311</v>
      </c>
      <c r="L279">
        <f>L277/L278</f>
        <v>15.748756676663712</v>
      </c>
      <c r="M279">
        <f>M277/M278</f>
        <v>16.931569267246108</v>
      </c>
    </row>
    <row r="280" spans="1:19" x14ac:dyDescent="0.25">
      <c r="A280" t="s">
        <v>290</v>
      </c>
      <c r="G280">
        <v>100</v>
      </c>
      <c r="H280">
        <f t="shared" ref="H280:M280" si="235">(H279/G279)*G280</f>
        <v>105.32999850607155</v>
      </c>
      <c r="I280">
        <f t="shared" si="235"/>
        <v>122.13956558362327</v>
      </c>
      <c r="J280">
        <f t="shared" si="235"/>
        <v>160.89197106928904</v>
      </c>
      <c r="K280">
        <f t="shared" si="235"/>
        <v>143.38839523431267</v>
      </c>
      <c r="L280">
        <f t="shared" si="235"/>
        <v>142.69679188080178</v>
      </c>
      <c r="M280">
        <f t="shared" si="235"/>
        <v>153.41405455350721</v>
      </c>
    </row>
    <row r="281" spans="1:19" x14ac:dyDescent="0.25">
      <c r="O281" t="s">
        <v>383</v>
      </c>
    </row>
    <row r="282" spans="1:19" x14ac:dyDescent="0.25">
      <c r="A282" t="s">
        <v>294</v>
      </c>
      <c r="G282">
        <v>5.6</v>
      </c>
      <c r="H282">
        <f>(G282/G273)*H273</f>
        <v>6.1751937984496115</v>
      </c>
      <c r="I282">
        <v>7.1</v>
      </c>
      <c r="J282">
        <v>7.4</v>
      </c>
      <c r="K282">
        <v>7.6</v>
      </c>
      <c r="L282">
        <v>8.6999999999999993</v>
      </c>
      <c r="M282">
        <v>9.5</v>
      </c>
      <c r="O282" t="s">
        <v>384</v>
      </c>
    </row>
    <row r="283" spans="1:19" x14ac:dyDescent="0.25">
      <c r="A283" t="s">
        <v>298</v>
      </c>
      <c r="G283">
        <f t="shared" ref="G283:M283" si="236">(G282/G276)/G278</f>
        <v>1.2613163072424858</v>
      </c>
      <c r="H283">
        <f t="shared" si="236"/>
        <v>1.3293550008199917</v>
      </c>
      <c r="I283">
        <f t="shared" si="236"/>
        <v>1.443554732986013</v>
      </c>
      <c r="J283">
        <f t="shared" si="236"/>
        <v>1.343566914745574</v>
      </c>
      <c r="K283">
        <f t="shared" si="236"/>
        <v>1.2863171185413429</v>
      </c>
      <c r="L283">
        <f t="shared" si="236"/>
        <v>1.4052736726869157</v>
      </c>
      <c r="M283">
        <f t="shared" si="236"/>
        <v>1.4783998900628494</v>
      </c>
      <c r="O283" t="s">
        <v>385</v>
      </c>
    </row>
    <row r="284" spans="1:19" x14ac:dyDescent="0.25">
      <c r="A284" t="s">
        <v>300</v>
      </c>
      <c r="G284">
        <v>100</v>
      </c>
      <c r="H284">
        <f t="shared" ref="H284" si="237">(H283/G283)*G284</f>
        <v>105.39426099439351</v>
      </c>
      <c r="I284">
        <f t="shared" ref="I284" si="238">(I283/H283)*H284</f>
        <v>114.44827318073294</v>
      </c>
      <c r="J284">
        <f t="shared" ref="J284" si="239">(J283/I283)*I284</f>
        <v>106.52101356581252</v>
      </c>
      <c r="K284">
        <f t="shared" ref="K284" si="240">(K283/J283)*J284</f>
        <v>101.98212067467155</v>
      </c>
      <c r="L284">
        <f t="shared" ref="L284" si="241">(L283/K283)*K284</f>
        <v>111.4132644300106</v>
      </c>
      <c r="M284">
        <f t="shared" ref="M284" si="242">(M283/L283)*L284</f>
        <v>117.21087577904672</v>
      </c>
    </row>
    <row r="285" spans="1:19" x14ac:dyDescent="0.25">
      <c r="A285" t="s">
        <v>297</v>
      </c>
      <c r="G285">
        <v>2.9</v>
      </c>
      <c r="H285">
        <v>3.2</v>
      </c>
      <c r="I285">
        <v>4.0999999999999996</v>
      </c>
      <c r="J285">
        <v>5</v>
      </c>
      <c r="K285">
        <v>5.5</v>
      </c>
      <c r="L285">
        <v>5.7</v>
      </c>
      <c r="M285">
        <v>6.2</v>
      </c>
      <c r="O285" t="s">
        <v>386</v>
      </c>
    </row>
    <row r="286" spans="1:19" x14ac:dyDescent="0.25">
      <c r="A286" t="s">
        <v>299</v>
      </c>
      <c r="G286">
        <f t="shared" ref="G286:M286" si="243">(G285/G276)/G278</f>
        <v>0.65318165910771586</v>
      </c>
      <c r="H286">
        <f t="shared" si="243"/>
        <v>0.68887489874277263</v>
      </c>
      <c r="I286">
        <f t="shared" si="243"/>
        <v>0.83360202890741597</v>
      </c>
      <c r="J286">
        <f t="shared" si="243"/>
        <v>0.90781548293619851</v>
      </c>
      <c r="K286">
        <f t="shared" si="243"/>
        <v>0.93088738841807706</v>
      </c>
      <c r="L286">
        <f t="shared" si="243"/>
        <v>0.92069654417418634</v>
      </c>
      <c r="M286">
        <f t="shared" si="243"/>
        <v>0.96485045456733332</v>
      </c>
    </row>
    <row r="287" spans="1:19" x14ac:dyDescent="0.25">
      <c r="A287" t="s">
        <v>301</v>
      </c>
      <c r="G287">
        <v>100</v>
      </c>
      <c r="H287">
        <f t="shared" ref="H287" si="244">(H286/G286)*G287</f>
        <v>105.46451957696054</v>
      </c>
      <c r="I287">
        <f t="shared" ref="I287" si="245">(I286/H286)*H287</f>
        <v>127.62177524184693</v>
      </c>
      <c r="J287">
        <f t="shared" ref="J287" si="246">(J286/I286)*I287</f>
        <v>138.9836150905289</v>
      </c>
      <c r="K287">
        <f t="shared" ref="K287" si="247">(K286/J286)*J287</f>
        <v>142.51584921868798</v>
      </c>
      <c r="L287">
        <f t="shared" ref="L287" si="248">(L286/K286)*K287</f>
        <v>140.95566391620841</v>
      </c>
      <c r="M287">
        <f t="shared" ref="M287" si="249">(M286/L286)*L287</f>
        <v>147.71548482934668</v>
      </c>
    </row>
    <row r="289" spans="1:19" x14ac:dyDescent="0.25">
      <c r="A289" s="2" t="s">
        <v>45</v>
      </c>
      <c r="B289" s="2"/>
      <c r="C289" t="s">
        <v>387</v>
      </c>
      <c r="D289" t="s">
        <v>388</v>
      </c>
      <c r="E289" t="s">
        <v>389</v>
      </c>
      <c r="F289" t="s">
        <v>390</v>
      </c>
      <c r="G289" t="s">
        <v>391</v>
      </c>
      <c r="H289" t="s">
        <v>392</v>
      </c>
    </row>
    <row r="290" spans="1:19" x14ac:dyDescent="0.25">
      <c r="A290" s="4" t="s">
        <v>646</v>
      </c>
      <c r="B290" s="4"/>
      <c r="C290">
        <v>2015</v>
      </c>
      <c r="D290">
        <v>2016</v>
      </c>
      <c r="E290">
        <v>2017</v>
      </c>
      <c r="F290">
        <f>E290+1</f>
        <v>2018</v>
      </c>
      <c r="G290">
        <f t="shared" ref="G290:J290" si="250">F290+1</f>
        <v>2019</v>
      </c>
      <c r="H290">
        <f t="shared" si="250"/>
        <v>2020</v>
      </c>
      <c r="I290">
        <f t="shared" si="250"/>
        <v>2021</v>
      </c>
      <c r="J290">
        <f t="shared" si="250"/>
        <v>2022</v>
      </c>
      <c r="K290">
        <f>J290+1</f>
        <v>2023</v>
      </c>
      <c r="L290">
        <f t="shared" ref="L290:M290" si="251">K290+1</f>
        <v>2024</v>
      </c>
      <c r="M290">
        <f t="shared" si="251"/>
        <v>2025</v>
      </c>
      <c r="N290">
        <f t="shared" ref="N290" si="252">M290+1</f>
        <v>2026</v>
      </c>
      <c r="O290">
        <f t="shared" ref="O290" si="253">N290+1</f>
        <v>2027</v>
      </c>
      <c r="P290">
        <f t="shared" ref="P290" si="254">O290+1</f>
        <v>2028</v>
      </c>
      <c r="Q290">
        <f t="shared" ref="Q290" si="255">P290+1</f>
        <v>2029</v>
      </c>
    </row>
    <row r="291" spans="1:19" x14ac:dyDescent="0.25">
      <c r="A291" s="4" t="s">
        <v>589</v>
      </c>
      <c r="B291" s="4"/>
      <c r="C291" s="13">
        <v>2870.7130000000002</v>
      </c>
      <c r="D291" s="13">
        <v>2866.172</v>
      </c>
      <c r="E291" s="13">
        <v>3039.8919999999998</v>
      </c>
      <c r="F291" s="13">
        <v>3450.5540000000001</v>
      </c>
      <c r="G291" s="13">
        <v>3584.4839999999999</v>
      </c>
      <c r="H291" s="13">
        <v>3123.444</v>
      </c>
      <c r="I291" s="13">
        <v>3535.846</v>
      </c>
      <c r="J291" s="13">
        <v>4417.335</v>
      </c>
      <c r="K291" s="13">
        <v>4922.6530000000002</v>
      </c>
      <c r="L291" s="13">
        <v>5025.9750000000004</v>
      </c>
      <c r="M291" s="13">
        <v>4906.3159999999998</v>
      </c>
      <c r="N291" s="13">
        <v>5430.6769999999997</v>
      </c>
      <c r="O291" s="13">
        <v>5813.759</v>
      </c>
      <c r="P291" s="13">
        <v>6337.7650000000003</v>
      </c>
      <c r="Q291" s="13">
        <v>6944.36</v>
      </c>
      <c r="R291" s="13"/>
      <c r="S291" s="13"/>
    </row>
    <row r="292" spans="1:19" x14ac:dyDescent="0.25">
      <c r="A292" t="s">
        <v>282</v>
      </c>
      <c r="C292" s="13">
        <v>2.6779999999999999</v>
      </c>
      <c r="D292" s="13">
        <v>0.873</v>
      </c>
      <c r="E292" s="13">
        <v>0.64100000000000001</v>
      </c>
      <c r="F292" s="13">
        <v>1.0640000000000001</v>
      </c>
      <c r="G292" s="13">
        <v>2.456</v>
      </c>
      <c r="H292" s="13">
        <v>2.4510000000000001</v>
      </c>
      <c r="I292" s="13">
        <v>2.262</v>
      </c>
      <c r="J292" s="13">
        <v>6.2519999999999998</v>
      </c>
      <c r="K292" s="13">
        <v>7.3860000000000001</v>
      </c>
      <c r="L292" s="13">
        <v>4.508</v>
      </c>
      <c r="M292" s="13">
        <v>3.4129999999999998</v>
      </c>
      <c r="N292" s="13">
        <v>3.508</v>
      </c>
      <c r="O292" s="13">
        <v>3.1880000000000002</v>
      </c>
      <c r="P292" s="13">
        <v>2.9769999999999999</v>
      </c>
      <c r="Q292" s="13">
        <v>2.9079999999999999</v>
      </c>
      <c r="R292" s="13"/>
      <c r="S292" s="13"/>
    </row>
    <row r="293" spans="1:19" x14ac:dyDescent="0.25">
      <c r="A293" s="7" t="s">
        <v>283</v>
      </c>
      <c r="B293" s="7"/>
      <c r="C293">
        <v>3876</v>
      </c>
      <c r="D293">
        <v>4045</v>
      </c>
      <c r="E293">
        <v>4031</v>
      </c>
      <c r="F293">
        <v>3808</v>
      </c>
      <c r="G293" s="8">
        <v>4338</v>
      </c>
      <c r="H293" s="8">
        <v>3894</v>
      </c>
      <c r="I293" s="8">
        <v>4241</v>
      </c>
      <c r="J293" s="8">
        <v>4725</v>
      </c>
      <c r="K293" s="8">
        <v>5112</v>
      </c>
      <c r="L293" s="8">
        <v>5514</v>
      </c>
      <c r="M293" s="8">
        <v>5598</v>
      </c>
      <c r="N293" s="8">
        <v>5943</v>
      </c>
      <c r="O293" s="8">
        <v>6256</v>
      </c>
      <c r="P293" s="8">
        <v>6784</v>
      </c>
      <c r="Q293" s="8">
        <v>7377</v>
      </c>
    </row>
    <row r="294" spans="1:19" x14ac:dyDescent="0.25">
      <c r="A294" s="7" t="s">
        <v>284</v>
      </c>
      <c r="B294" s="7"/>
      <c r="C294">
        <v>89</v>
      </c>
      <c r="D294">
        <v>145</v>
      </c>
      <c r="E294">
        <v>174</v>
      </c>
      <c r="F294">
        <v>175</v>
      </c>
      <c r="G294">
        <v>232</v>
      </c>
      <c r="H294">
        <v>198</v>
      </c>
      <c r="I294">
        <v>302</v>
      </c>
      <c r="J294">
        <v>211</v>
      </c>
      <c r="K294">
        <v>320</v>
      </c>
      <c r="L294">
        <v>397</v>
      </c>
      <c r="M294">
        <v>362</v>
      </c>
      <c r="N294">
        <v>533</v>
      </c>
      <c r="O294">
        <v>502</v>
      </c>
      <c r="P294">
        <v>543</v>
      </c>
      <c r="Q294">
        <v>571</v>
      </c>
    </row>
    <row r="295" spans="1:19" x14ac:dyDescent="0.25">
      <c r="A295" s="7" t="s">
        <v>285</v>
      </c>
      <c r="B295" s="7"/>
      <c r="C295" s="8">
        <f t="shared" ref="C295:M295" si="256">C293-C294</f>
        <v>3787</v>
      </c>
      <c r="D295" s="8">
        <f t="shared" si="256"/>
        <v>3900</v>
      </c>
      <c r="E295" s="8">
        <f t="shared" si="256"/>
        <v>3857</v>
      </c>
      <c r="F295" s="8">
        <f t="shared" si="256"/>
        <v>3633</v>
      </c>
      <c r="G295" s="8">
        <f t="shared" si="256"/>
        <v>4106</v>
      </c>
      <c r="H295" s="8">
        <f t="shared" si="256"/>
        <v>3696</v>
      </c>
      <c r="I295" s="8">
        <f t="shared" si="256"/>
        <v>3939</v>
      </c>
      <c r="J295" s="8">
        <f t="shared" si="256"/>
        <v>4514</v>
      </c>
      <c r="K295" s="8">
        <f t="shared" si="256"/>
        <v>4792</v>
      </c>
      <c r="L295" s="8">
        <f t="shared" si="256"/>
        <v>5117</v>
      </c>
      <c r="M295" s="8">
        <f t="shared" si="256"/>
        <v>5236</v>
      </c>
      <c r="N295" s="8">
        <f t="shared" ref="N295:Q295" si="257">N293-N294</f>
        <v>5410</v>
      </c>
      <c r="O295" s="8">
        <f t="shared" si="257"/>
        <v>5754</v>
      </c>
      <c r="P295" s="8">
        <f t="shared" si="257"/>
        <v>6241</v>
      </c>
      <c r="Q295" s="8">
        <f t="shared" si="257"/>
        <v>6806</v>
      </c>
    </row>
    <row r="296" spans="1:19" x14ac:dyDescent="0.25">
      <c r="A296" t="s">
        <v>286</v>
      </c>
      <c r="C296">
        <v>1</v>
      </c>
      <c r="D296">
        <f t="shared" ref="D296:M296" si="258">C296*(1+(D292/100))</f>
        <v>1.0087299999999999</v>
      </c>
      <c r="E296">
        <f t="shared" si="258"/>
        <v>1.0151959593</v>
      </c>
      <c r="F296">
        <f t="shared" si="258"/>
        <v>1.0259976443069518</v>
      </c>
      <c r="G296">
        <f t="shared" si="258"/>
        <v>1.0511961464511306</v>
      </c>
      <c r="H296">
        <f t="shared" si="258"/>
        <v>1.0769609640006479</v>
      </c>
      <c r="I296">
        <f t="shared" si="258"/>
        <v>1.1013218210063427</v>
      </c>
      <c r="J296">
        <f t="shared" si="258"/>
        <v>1.1701764612556591</v>
      </c>
      <c r="K296">
        <f t="shared" si="258"/>
        <v>1.2566056946840021</v>
      </c>
      <c r="L296">
        <f t="shared" si="258"/>
        <v>1.313253479400357</v>
      </c>
      <c r="M296">
        <f t="shared" si="258"/>
        <v>1.3580748206522912</v>
      </c>
      <c r="N296">
        <f t="shared" ref="N296" si="259">M296*(1+(N292/100))</f>
        <v>1.4057160853607735</v>
      </c>
      <c r="O296">
        <f t="shared" ref="O296" si="260">N296*(1+(O292/100))</f>
        <v>1.4505303141620749</v>
      </c>
      <c r="P296">
        <f t="shared" ref="P296" si="261">O296*(1+(P292/100))</f>
        <v>1.49371260161468</v>
      </c>
      <c r="Q296">
        <f t="shared" ref="Q296" si="262">P296*(1+(Q292/100))</f>
        <v>1.537149764069635</v>
      </c>
    </row>
    <row r="297" spans="1:19" x14ac:dyDescent="0.25">
      <c r="A297" t="s">
        <v>287</v>
      </c>
      <c r="C297">
        <f>C295/C296</f>
        <v>3787</v>
      </c>
      <c r="D297">
        <f t="shared" ref="D297:M297" si="263">D295/D296</f>
        <v>3866.2476579461309</v>
      </c>
      <c r="E297">
        <f t="shared" si="263"/>
        <v>3799.2665008827325</v>
      </c>
      <c r="F297">
        <f t="shared" si="263"/>
        <v>3540.9438025114032</v>
      </c>
      <c r="G297">
        <f t="shared" si="263"/>
        <v>3906.0264954946592</v>
      </c>
      <c r="H297">
        <f t="shared" si="263"/>
        <v>3431.8792635438331</v>
      </c>
      <c r="I297">
        <f t="shared" si="263"/>
        <v>3576.6112364873543</v>
      </c>
      <c r="J297">
        <f t="shared" si="263"/>
        <v>3857.5378581417094</v>
      </c>
      <c r="K297">
        <f t="shared" si="263"/>
        <v>3813.4476234448721</v>
      </c>
      <c r="L297">
        <f t="shared" si="263"/>
        <v>3896.4298060237898</v>
      </c>
      <c r="M297">
        <f t="shared" si="263"/>
        <v>3855.4576819892136</v>
      </c>
      <c r="N297">
        <f t="shared" ref="N297:Q297" si="264">N295/N296</f>
        <v>3848.5723086902981</v>
      </c>
      <c r="O297">
        <f t="shared" si="264"/>
        <v>3966.825059649927</v>
      </c>
      <c r="P297">
        <f t="shared" si="264"/>
        <v>4178.1799211264442</v>
      </c>
      <c r="Q297">
        <f t="shared" si="264"/>
        <v>4427.675272174507</v>
      </c>
    </row>
    <row r="298" spans="1:19" x14ac:dyDescent="0.25">
      <c r="A298" t="s">
        <v>288</v>
      </c>
      <c r="C298" s="13">
        <v>22.763000000000002</v>
      </c>
      <c r="D298" s="13">
        <v>23.454000000000001</v>
      </c>
      <c r="E298" s="13">
        <v>24.129000000000001</v>
      </c>
      <c r="F298" s="13">
        <v>24.806000000000001</v>
      </c>
      <c r="G298" s="13">
        <v>25.506</v>
      </c>
      <c r="H298" s="13">
        <v>26.210999999999999</v>
      </c>
      <c r="I298" s="13">
        <v>26.916</v>
      </c>
      <c r="J298" s="13">
        <v>27.632999999999999</v>
      </c>
      <c r="K298" s="13">
        <v>28.373000000000001</v>
      </c>
      <c r="L298" s="13">
        <v>29.123999999999999</v>
      </c>
      <c r="M298" s="13">
        <v>29.879000000000001</v>
      </c>
      <c r="N298" s="13">
        <v>30.646000000000001</v>
      </c>
      <c r="O298" s="13">
        <v>31.422000000000001</v>
      </c>
      <c r="P298" s="13">
        <v>32.209000000000003</v>
      </c>
      <c r="Q298" s="13">
        <v>33.006</v>
      </c>
      <c r="R298" s="13"/>
      <c r="S298" s="13"/>
    </row>
    <row r="299" spans="1:19" x14ac:dyDescent="0.25">
      <c r="A299" t="s">
        <v>289</v>
      </c>
      <c r="C299">
        <f>C297/C298</f>
        <v>166.3664719061635</v>
      </c>
      <c r="D299">
        <f t="shared" ref="D299:H299" si="265">D297/D298</f>
        <v>164.84385000196687</v>
      </c>
      <c r="E299">
        <f t="shared" si="265"/>
        <v>157.45644249172085</v>
      </c>
      <c r="F299">
        <f t="shared" si="265"/>
        <v>142.74545684557782</v>
      </c>
      <c r="G299">
        <f t="shared" si="265"/>
        <v>153.14147633869126</v>
      </c>
      <c r="H299">
        <f t="shared" si="265"/>
        <v>130.93278636999096</v>
      </c>
      <c r="I299">
        <f>I297/I298</f>
        <v>132.88048879801434</v>
      </c>
      <c r="J299">
        <f>J297/J298</f>
        <v>139.59895263423115</v>
      </c>
      <c r="K299">
        <f>K297/K298</f>
        <v>134.40410331811484</v>
      </c>
      <c r="L299">
        <f>L297/L298</f>
        <v>133.7875911970811</v>
      </c>
      <c r="M299">
        <f>M297/M298</f>
        <v>129.03570005653515</v>
      </c>
      <c r="N299">
        <f t="shared" ref="N299:Q299" si="266">N297/N298</f>
        <v>125.58155415683279</v>
      </c>
      <c r="O299">
        <f t="shared" si="266"/>
        <v>126.24355736903847</v>
      </c>
      <c r="P299">
        <f t="shared" si="266"/>
        <v>129.72088301799013</v>
      </c>
      <c r="Q299">
        <f t="shared" si="266"/>
        <v>134.14758747423218</v>
      </c>
    </row>
    <row r="300" spans="1:19" x14ac:dyDescent="0.25">
      <c r="A300" t="s">
        <v>290</v>
      </c>
      <c r="G300">
        <v>100</v>
      </c>
      <c r="H300">
        <f t="shared" ref="H300:M300" si="267">(H299/G299)*G300</f>
        <v>85.49792616627056</v>
      </c>
      <c r="I300">
        <f t="shared" si="267"/>
        <v>86.769758248988495</v>
      </c>
      <c r="J300">
        <f t="shared" si="267"/>
        <v>91.156854414470203</v>
      </c>
      <c r="K300">
        <f t="shared" si="267"/>
        <v>87.764664760618842</v>
      </c>
      <c r="L300">
        <f t="shared" si="267"/>
        <v>87.362087917445251</v>
      </c>
      <c r="M300">
        <f t="shared" si="267"/>
        <v>84.259145948911168</v>
      </c>
      <c r="N300">
        <f t="shared" ref="N300" si="268">(N299/M299)*M300</f>
        <v>82.003619893995079</v>
      </c>
      <c r="O300">
        <f t="shared" ref="O300" si="269">(O299/N299)*N300</f>
        <v>82.435902008568391</v>
      </c>
      <c r="P300">
        <f t="shared" ref="P300" si="270">(P299/O299)*O300</f>
        <v>84.706564230252297</v>
      </c>
      <c r="Q300">
        <f t="shared" ref="Q300" si="271">(Q299/P299)*P300</f>
        <v>87.597162232880834</v>
      </c>
    </row>
    <row r="301" spans="1:19" x14ac:dyDescent="0.25">
      <c r="A301" t="s">
        <v>519</v>
      </c>
      <c r="M301" s="12">
        <f>(M300-G300)/G300</f>
        <v>-0.15740854051088832</v>
      </c>
    </row>
    <row r="302" spans="1:19" x14ac:dyDescent="0.25">
      <c r="M302" s="12"/>
      <c r="P302" t="s">
        <v>393</v>
      </c>
    </row>
    <row r="303" spans="1:19" x14ac:dyDescent="0.25">
      <c r="A303" t="s">
        <v>294</v>
      </c>
      <c r="G303">
        <v>687</v>
      </c>
      <c r="H303">
        <f>H293*0.1445</f>
        <v>562.68299999999999</v>
      </c>
      <c r="I303">
        <v>686</v>
      </c>
      <c r="J303">
        <v>719</v>
      </c>
      <c r="K303">
        <v>814</v>
      </c>
      <c r="L303">
        <v>951</v>
      </c>
      <c r="M303">
        <v>1055</v>
      </c>
      <c r="N303">
        <v>1107</v>
      </c>
      <c r="P303" t="s">
        <v>394</v>
      </c>
    </row>
    <row r="304" spans="1:19" x14ac:dyDescent="0.25">
      <c r="A304" t="s">
        <v>298</v>
      </c>
      <c r="G304">
        <f>(G303/G296)/G298</f>
        <v>25.623038052771768</v>
      </c>
      <c r="H304">
        <f>(H303/H296)/H298</f>
        <v>19.933347682095675</v>
      </c>
      <c r="I304">
        <f t="shared" ref="I304:N304" si="272">(I303/I296)/I298</f>
        <v>23.14191807957295</v>
      </c>
      <c r="J304">
        <f t="shared" si="272"/>
        <v>22.235632907401904</v>
      </c>
      <c r="K304">
        <f t="shared" si="272"/>
        <v>22.830747099529521</v>
      </c>
      <c r="L304">
        <f t="shared" si="272"/>
        <v>24.864568932660568</v>
      </c>
      <c r="M304">
        <f t="shared" si="272"/>
        <v>25.999362788320202</v>
      </c>
      <c r="N304">
        <f t="shared" si="272"/>
        <v>25.696632246139352</v>
      </c>
    </row>
    <row r="305" spans="1:19" x14ac:dyDescent="0.25">
      <c r="A305" t="s">
        <v>300</v>
      </c>
      <c r="G305">
        <v>100</v>
      </c>
      <c r="H305">
        <f t="shared" ref="H305" si="273">(H304/G304)*G305</f>
        <v>77.794630133406017</v>
      </c>
      <c r="I305">
        <f t="shared" ref="I305" si="274">(I304/H304)*H305</f>
        <v>90.316839212864437</v>
      </c>
      <c r="J305">
        <f t="shared" ref="J305" si="275">(J304/I304)*I305</f>
        <v>86.779845784120695</v>
      </c>
      <c r="K305">
        <f t="shared" ref="K305" si="276">(K304/J304)*J305</f>
        <v>89.102420456577391</v>
      </c>
      <c r="L305">
        <f t="shared" ref="L305" si="277">(L304/K304)*K305</f>
        <v>97.039893869926345</v>
      </c>
      <c r="M305">
        <f t="shared" ref="M305" si="278">(M304/L304)*L305</f>
        <v>101.46869678284587</v>
      </c>
    </row>
    <row r="306" spans="1:19" x14ac:dyDescent="0.25">
      <c r="A306" t="s">
        <v>519</v>
      </c>
      <c r="M306" s="12">
        <f>(M304-G304)/G304</f>
        <v>1.4686967828458745E-2</v>
      </c>
      <c r="P306" t="s">
        <v>395</v>
      </c>
    </row>
    <row r="307" spans="1:19" x14ac:dyDescent="0.25">
      <c r="A307" t="s">
        <v>297</v>
      </c>
      <c r="G307">
        <v>208</v>
      </c>
      <c r="H307">
        <f>G307</f>
        <v>208</v>
      </c>
      <c r="I307">
        <v>197</v>
      </c>
      <c r="J307">
        <v>208</v>
      </c>
      <c r="K307">
        <v>228</v>
      </c>
      <c r="L307">
        <v>258</v>
      </c>
      <c r="M307">
        <v>325</v>
      </c>
      <c r="N307">
        <v>391</v>
      </c>
      <c r="P307" t="s">
        <v>396</v>
      </c>
    </row>
    <row r="308" spans="1:19" x14ac:dyDescent="0.25">
      <c r="A308" t="s">
        <v>299</v>
      </c>
      <c r="G308">
        <f>(G307/G296)/G298</f>
        <v>7.7577757132118315</v>
      </c>
      <c r="H308">
        <f>(H307/H296)/H298</f>
        <v>7.3685117870557688</v>
      </c>
      <c r="I308">
        <f t="shared" ref="I308:N308" si="279">(I307/I296)/I298</f>
        <v>6.645711168623718</v>
      </c>
      <c r="J308">
        <f t="shared" si="279"/>
        <v>6.4325613974125124</v>
      </c>
      <c r="K308">
        <f t="shared" si="279"/>
        <v>6.3948529959370148</v>
      </c>
      <c r="L308">
        <f t="shared" si="279"/>
        <v>6.745592833466274</v>
      </c>
      <c r="M308">
        <f t="shared" si="279"/>
        <v>8.009282375548878</v>
      </c>
      <c r="N308">
        <f t="shared" si="279"/>
        <v>9.0762269270465108</v>
      </c>
    </row>
    <row r="309" spans="1:19" x14ac:dyDescent="0.25">
      <c r="A309" t="s">
        <v>301</v>
      </c>
      <c r="G309">
        <v>100</v>
      </c>
      <c r="H309">
        <f t="shared" ref="H309" si="280">(H308/G308)*G309</f>
        <v>94.982274036446697</v>
      </c>
      <c r="I309">
        <f t="shared" ref="I309" si="281">(I308/H308)*H309</f>
        <v>85.665162467971086</v>
      </c>
      <c r="J309">
        <f t="shared" ref="J309" si="282">(J308/I308)*I309</f>
        <v>82.917599518346208</v>
      </c>
      <c r="K309">
        <f t="shared" ref="K309" si="283">(K308/J308)*J309</f>
        <v>82.431527184348738</v>
      </c>
      <c r="L309">
        <f t="shared" ref="L309" si="284">(L308/K308)*K309</f>
        <v>86.952666367735205</v>
      </c>
      <c r="M309">
        <f t="shared" ref="M309" si="285">(M308/L308)*L309</f>
        <v>103.24199450505793</v>
      </c>
    </row>
    <row r="310" spans="1:19" x14ac:dyDescent="0.25">
      <c r="A310" t="s">
        <v>519</v>
      </c>
      <c r="M310" s="12">
        <f>(M308-G308)/G308</f>
        <v>3.2419945050579345E-2</v>
      </c>
    </row>
    <row r="312" spans="1:19" x14ac:dyDescent="0.25">
      <c r="A312" s="2" t="s">
        <v>30</v>
      </c>
      <c r="B312" s="2"/>
      <c r="C312" t="s">
        <v>397</v>
      </c>
      <c r="D312" t="s">
        <v>398</v>
      </c>
      <c r="E312" t="s">
        <v>399</v>
      </c>
    </row>
    <row r="313" spans="1:19" x14ac:dyDescent="0.25">
      <c r="A313" s="4" t="s">
        <v>758</v>
      </c>
      <c r="B313" s="9"/>
      <c r="C313">
        <v>2015</v>
      </c>
      <c r="D313">
        <v>2016</v>
      </c>
      <c r="E313">
        <v>2017</v>
      </c>
      <c r="F313">
        <f>E313+1</f>
        <v>2018</v>
      </c>
      <c r="G313">
        <f t="shared" ref="G313:J313" si="286">F313+1</f>
        <v>2019</v>
      </c>
      <c r="H313">
        <f t="shared" si="286"/>
        <v>2020</v>
      </c>
      <c r="I313">
        <f t="shared" si="286"/>
        <v>2021</v>
      </c>
      <c r="J313">
        <f t="shared" si="286"/>
        <v>2022</v>
      </c>
      <c r="K313">
        <f>J313+1</f>
        <v>2023</v>
      </c>
      <c r="L313">
        <f t="shared" ref="L313:M313" si="287">K313+1</f>
        <v>2024</v>
      </c>
      <c r="M313">
        <f t="shared" si="287"/>
        <v>2025</v>
      </c>
      <c r="N313">
        <f t="shared" ref="N313" si="288">M313+1</f>
        <v>2026</v>
      </c>
      <c r="O313">
        <f t="shared" ref="O313" si="289">N313+1</f>
        <v>2027</v>
      </c>
      <c r="P313">
        <f t="shared" ref="P313" si="290">O313+1</f>
        <v>2028</v>
      </c>
    </row>
    <row r="314" spans="1:19" x14ac:dyDescent="0.25">
      <c r="A314" t="s">
        <v>400</v>
      </c>
      <c r="C314">
        <v>140380</v>
      </c>
      <c r="D314">
        <v>159743</v>
      </c>
      <c r="E314">
        <v>163456</v>
      </c>
      <c r="F314">
        <v>172951</v>
      </c>
      <c r="G314">
        <v>175067</v>
      </c>
      <c r="H314">
        <v>176671</v>
      </c>
      <c r="I314">
        <v>196161</v>
      </c>
      <c r="J314">
        <v>217004</v>
      </c>
      <c r="K314">
        <v>243570</v>
      </c>
      <c r="L314">
        <v>270831</v>
      </c>
      <c r="M314">
        <v>299389</v>
      </c>
    </row>
    <row r="315" spans="1:19" x14ac:dyDescent="0.25">
      <c r="A315" t="s">
        <v>282</v>
      </c>
      <c r="C315" s="13">
        <v>6.6669999999999998</v>
      </c>
      <c r="D315" s="13">
        <v>3.2909999999999999</v>
      </c>
      <c r="E315" s="13">
        <v>4.3390000000000004</v>
      </c>
      <c r="F315" s="13">
        <v>3.6230000000000002</v>
      </c>
      <c r="G315" s="13">
        <v>2.8149999999999999</v>
      </c>
      <c r="H315" s="13">
        <v>3.0369999999999999</v>
      </c>
      <c r="I315" s="13">
        <v>8.2200000000000006</v>
      </c>
      <c r="J315" s="13">
        <v>5.9459999999999997</v>
      </c>
      <c r="K315" s="13">
        <v>4.5350000000000001</v>
      </c>
      <c r="L315" s="13">
        <v>4.2949999999999999</v>
      </c>
      <c r="M315" s="13">
        <v>2.5569999999999999</v>
      </c>
      <c r="N315" s="13">
        <v>3.9590000000000001</v>
      </c>
      <c r="O315" s="13">
        <v>4.25</v>
      </c>
      <c r="P315" s="13">
        <v>4</v>
      </c>
      <c r="Q315" s="13"/>
      <c r="R315" s="13"/>
      <c r="S315" s="13"/>
    </row>
    <row r="316" spans="1:19" x14ac:dyDescent="0.25">
      <c r="A316" t="s">
        <v>316</v>
      </c>
      <c r="C316">
        <v>31.1</v>
      </c>
      <c r="D316">
        <v>30.1</v>
      </c>
      <c r="E316">
        <v>33.5</v>
      </c>
      <c r="O316" s="8"/>
    </row>
    <row r="317" spans="1:19" x14ac:dyDescent="0.25">
      <c r="A317" s="7" t="s">
        <v>283</v>
      </c>
      <c r="B317" s="7"/>
      <c r="C317">
        <f t="shared" ref="C317:D317" si="291">C314*(C316/100)</f>
        <v>43658.18</v>
      </c>
      <c r="D317">
        <f t="shared" si="291"/>
        <v>48082.642999999996</v>
      </c>
      <c r="E317">
        <f>E314*(E316/100)</f>
        <v>54757.760000000002</v>
      </c>
      <c r="F317">
        <v>44777</v>
      </c>
      <c r="G317">
        <v>57989</v>
      </c>
      <c r="H317">
        <v>70836</v>
      </c>
      <c r="I317">
        <v>69387</v>
      </c>
      <c r="J317">
        <v>68820</v>
      </c>
      <c r="K317">
        <v>70626</v>
      </c>
      <c r="L317">
        <v>89308</v>
      </c>
      <c r="M317">
        <v>112047</v>
      </c>
      <c r="N317" s="8">
        <v>122528</v>
      </c>
      <c r="O317" s="8">
        <v>132324</v>
      </c>
      <c r="P317">
        <v>136094</v>
      </c>
    </row>
    <row r="318" spans="1:19" x14ac:dyDescent="0.25">
      <c r="A318" s="7" t="s">
        <v>317</v>
      </c>
      <c r="B318" s="7"/>
      <c r="C318">
        <v>1.5</v>
      </c>
      <c r="D318">
        <v>1.3</v>
      </c>
      <c r="E318">
        <v>1.3</v>
      </c>
      <c r="G318" s="8"/>
      <c r="H318" s="8"/>
      <c r="I318" s="8"/>
      <c r="J318" s="8"/>
      <c r="K318" s="8"/>
      <c r="L318" s="8"/>
      <c r="M318" s="8"/>
    </row>
    <row r="319" spans="1:19" x14ac:dyDescent="0.25">
      <c r="A319" s="7" t="s">
        <v>284</v>
      </c>
      <c r="B319" s="7"/>
      <c r="C319">
        <f t="shared" ref="C319:D319" si="292">C314*(C318/100)</f>
        <v>2105.6999999999998</v>
      </c>
      <c r="D319">
        <f t="shared" si="292"/>
        <v>2076.6590000000001</v>
      </c>
      <c r="E319">
        <f>E314*(E318/100)</f>
        <v>2124.9280000000003</v>
      </c>
      <c r="F319">
        <v>1609</v>
      </c>
      <c r="G319">
        <v>832</v>
      </c>
      <c r="H319">
        <v>1863</v>
      </c>
      <c r="I319">
        <v>2988</v>
      </c>
      <c r="J319">
        <v>4037</v>
      </c>
      <c r="K319">
        <v>5123</v>
      </c>
      <c r="L319">
        <v>5565</v>
      </c>
      <c r="M319">
        <v>6078</v>
      </c>
      <c r="N319" s="8">
        <v>9072</v>
      </c>
      <c r="O319" s="8">
        <v>13925</v>
      </c>
      <c r="P319" s="8">
        <v>19395</v>
      </c>
    </row>
    <row r="320" spans="1:19" x14ac:dyDescent="0.25">
      <c r="A320" s="7" t="s">
        <v>285</v>
      </c>
      <c r="B320" s="7"/>
      <c r="C320" s="8">
        <f t="shared" ref="C320:M320" si="293">C317-C319</f>
        <v>41552.480000000003</v>
      </c>
      <c r="D320" s="8">
        <f t="shared" si="293"/>
        <v>46005.983999999997</v>
      </c>
      <c r="E320" s="8">
        <f t="shared" si="293"/>
        <v>52632.832000000002</v>
      </c>
      <c r="F320" s="8">
        <f t="shared" si="293"/>
        <v>43168</v>
      </c>
      <c r="G320" s="8">
        <f t="shared" si="293"/>
        <v>57157</v>
      </c>
      <c r="H320" s="8">
        <f t="shared" si="293"/>
        <v>68973</v>
      </c>
      <c r="I320" s="8">
        <f t="shared" si="293"/>
        <v>66399</v>
      </c>
      <c r="J320" s="8">
        <f t="shared" si="293"/>
        <v>64783</v>
      </c>
      <c r="K320" s="8">
        <f t="shared" si="293"/>
        <v>65503</v>
      </c>
      <c r="L320" s="8">
        <f t="shared" si="293"/>
        <v>83743</v>
      </c>
      <c r="M320" s="8">
        <f t="shared" si="293"/>
        <v>105969</v>
      </c>
      <c r="N320" s="8">
        <f t="shared" ref="N320:P320" si="294">N317-N319</f>
        <v>113456</v>
      </c>
      <c r="O320" s="8">
        <f t="shared" si="294"/>
        <v>118399</v>
      </c>
      <c r="P320" s="8">
        <f t="shared" si="294"/>
        <v>116699</v>
      </c>
      <c r="Q320" s="8"/>
    </row>
    <row r="321" spans="1:19" x14ac:dyDescent="0.25">
      <c r="A321" t="s">
        <v>286</v>
      </c>
      <c r="C321">
        <v>1</v>
      </c>
      <c r="D321">
        <f t="shared" ref="D321:M321" si="295">C321*(1+(D315/100))</f>
        <v>1.03291</v>
      </c>
      <c r="E321">
        <f t="shared" si="295"/>
        <v>1.0777279649</v>
      </c>
      <c r="F321">
        <f t="shared" si="295"/>
        <v>1.1167740490683269</v>
      </c>
      <c r="G321">
        <f t="shared" si="295"/>
        <v>1.1482112385496002</v>
      </c>
      <c r="H321">
        <f t="shared" si="295"/>
        <v>1.1830824138643514</v>
      </c>
      <c r="I321">
        <f t="shared" si="295"/>
        <v>1.2803317882840011</v>
      </c>
      <c r="J321">
        <f t="shared" si="295"/>
        <v>1.3564603164153679</v>
      </c>
      <c r="K321">
        <f t="shared" si="295"/>
        <v>1.4179757917648048</v>
      </c>
      <c r="L321">
        <f t="shared" si="295"/>
        <v>1.4788778520211032</v>
      </c>
      <c r="M321">
        <f t="shared" si="295"/>
        <v>1.5166927586972829</v>
      </c>
      <c r="N321">
        <f t="shared" ref="N321" si="296">M321*(1+(N315/100))</f>
        <v>1.5767386250141084</v>
      </c>
      <c r="O321">
        <f t="shared" ref="O321" si="297">N321*(1+(O315/100))</f>
        <v>1.6437500165772081</v>
      </c>
      <c r="P321">
        <f t="shared" ref="P321" si="298">O321*(1+(P315/100))</f>
        <v>1.7095000172402965</v>
      </c>
    </row>
    <row r="322" spans="1:19" x14ac:dyDescent="0.25">
      <c r="A322" t="s">
        <v>287</v>
      </c>
      <c r="C322">
        <f>C320/C321</f>
        <v>41552.480000000003</v>
      </c>
      <c r="D322">
        <f t="shared" ref="D322:M322" si="299">D320/D321</f>
        <v>44540.167100715451</v>
      </c>
      <c r="E322">
        <f t="shared" si="299"/>
        <v>48836.843539532434</v>
      </c>
      <c r="F322">
        <f t="shared" si="299"/>
        <v>38654.193331241062</v>
      </c>
      <c r="G322">
        <f t="shared" si="299"/>
        <v>49779.167875241925</v>
      </c>
      <c r="H322">
        <f t="shared" si="299"/>
        <v>58299.404328655866</v>
      </c>
      <c r="I322">
        <f t="shared" si="299"/>
        <v>51860.775939175139</v>
      </c>
      <c r="J322">
        <f t="shared" si="299"/>
        <v>47758.86121843796</v>
      </c>
      <c r="K322">
        <f t="shared" si="299"/>
        <v>46194.723760745823</v>
      </c>
      <c r="L322">
        <f t="shared" si="299"/>
        <v>56626.042431802547</v>
      </c>
      <c r="M322">
        <f t="shared" si="299"/>
        <v>69868.468344913083</v>
      </c>
      <c r="N322">
        <f t="shared" ref="N322:P322" si="300">N320/N321</f>
        <v>71956.123989151849</v>
      </c>
      <c r="O322">
        <f t="shared" si="300"/>
        <v>72029.809159511395</v>
      </c>
      <c r="P322">
        <f t="shared" si="300"/>
        <v>68264.989074636644</v>
      </c>
    </row>
    <row r="323" spans="1:19" x14ac:dyDescent="0.25">
      <c r="A323" t="s">
        <v>288</v>
      </c>
      <c r="C323" s="13">
        <v>0.73699999999999999</v>
      </c>
      <c r="D323" s="13">
        <v>0.74399999999999999</v>
      </c>
      <c r="E323" s="13">
        <v>0.751</v>
      </c>
      <c r="F323" s="13">
        <v>0.75700000000000001</v>
      </c>
      <c r="G323" s="13">
        <v>0.76200000000000001</v>
      </c>
      <c r="H323" s="13">
        <v>0.76700000000000002</v>
      </c>
      <c r="I323" s="13">
        <v>0.77300000000000002</v>
      </c>
      <c r="J323" s="13">
        <v>0.77800000000000002</v>
      </c>
      <c r="K323" s="13">
        <v>0.78400000000000003</v>
      </c>
      <c r="L323" s="13">
        <v>0.78900000000000003</v>
      </c>
      <c r="M323" s="13">
        <v>0.79100000000000004</v>
      </c>
      <c r="N323" s="13">
        <v>0.79200000000000004</v>
      </c>
      <c r="O323" s="13">
        <v>0.79400000000000004</v>
      </c>
      <c r="P323" s="13">
        <v>0.8</v>
      </c>
      <c r="Q323" s="13"/>
      <c r="R323" s="13"/>
      <c r="S323" s="13"/>
    </row>
    <row r="324" spans="1:19" x14ac:dyDescent="0.25">
      <c r="A324" t="s">
        <v>289</v>
      </c>
      <c r="C324">
        <f>C322/C323</f>
        <v>56380.569877883318</v>
      </c>
      <c r="D324">
        <f t="shared" ref="D324:H324" si="301">D322/D323</f>
        <v>59865.815995585283</v>
      </c>
      <c r="E324">
        <f t="shared" si="301"/>
        <v>65029.085938125747</v>
      </c>
      <c r="F324">
        <f t="shared" si="301"/>
        <v>51062.342577597177</v>
      </c>
      <c r="G324">
        <f t="shared" si="301"/>
        <v>65326.991962259744</v>
      </c>
      <c r="H324">
        <f t="shared" si="301"/>
        <v>76009.653622758618</v>
      </c>
      <c r="I324">
        <f>I322/I323</f>
        <v>67090.266415491773</v>
      </c>
      <c r="J324">
        <f>J322/J323</f>
        <v>61386.711077683751</v>
      </c>
      <c r="K324">
        <f>K322/K323</f>
        <v>58921.84153156355</v>
      </c>
      <c r="L324">
        <f>L322/L323</f>
        <v>71769.382042842262</v>
      </c>
      <c r="M324">
        <f>M322/M323</f>
        <v>88329.289943000098</v>
      </c>
      <c r="N324">
        <f t="shared" ref="N324:P324" si="302">N322/N323</f>
        <v>90853.69190549475</v>
      </c>
      <c r="O324">
        <f t="shared" si="302"/>
        <v>90717.643777722158</v>
      </c>
      <c r="P324">
        <f t="shared" si="302"/>
        <v>85331.236343295794</v>
      </c>
    </row>
    <row r="325" spans="1:19" x14ac:dyDescent="0.25">
      <c r="A325" t="s">
        <v>290</v>
      </c>
      <c r="G325">
        <v>100</v>
      </c>
      <c r="H325">
        <f t="shared" ref="H325:M325" si="303">(H324/G324)*G325</f>
        <v>116.35259995848331</v>
      </c>
      <c r="I325">
        <f t="shared" si="303"/>
        <v>102.69915145373707</v>
      </c>
      <c r="J325">
        <f t="shared" si="303"/>
        <v>93.968372389084834</v>
      </c>
      <c r="K325">
        <f t="shared" si="303"/>
        <v>90.195246653333541</v>
      </c>
      <c r="L325">
        <f t="shared" si="303"/>
        <v>109.86175834378594</v>
      </c>
      <c r="M325">
        <f t="shared" si="303"/>
        <v>135.2110165948389</v>
      </c>
      <c r="N325">
        <f t="shared" ref="N325" si="304">(N324/M324)*M325</f>
        <v>139.07527222129272</v>
      </c>
      <c r="O325">
        <f t="shared" ref="O325" si="305">(O324/N324)*N325</f>
        <v>138.86701507721483</v>
      </c>
      <c r="P325">
        <f t="shared" ref="P325" si="306">(P324/O324)*O325</f>
        <v>130.62171359825163</v>
      </c>
    </row>
    <row r="326" spans="1:19" x14ac:dyDescent="0.25">
      <c r="A326" t="s">
        <v>519</v>
      </c>
      <c r="M326" s="12">
        <f>(M325-G325)/G325</f>
        <v>0.35211016594838895</v>
      </c>
    </row>
    <row r="327" spans="1:19" x14ac:dyDescent="0.25">
      <c r="M327" s="12"/>
    </row>
    <row r="328" spans="1:19" x14ac:dyDescent="0.25">
      <c r="A328" t="s">
        <v>297</v>
      </c>
      <c r="G328">
        <v>5730</v>
      </c>
      <c r="H328">
        <v>6438</v>
      </c>
      <c r="I328">
        <v>9235</v>
      </c>
      <c r="J328">
        <v>10570</v>
      </c>
      <c r="K328">
        <v>9902</v>
      </c>
      <c r="L328">
        <v>11057</v>
      </c>
      <c r="M328" s="6">
        <v>12909</v>
      </c>
      <c r="O328" t="s">
        <v>797</v>
      </c>
    </row>
    <row r="329" spans="1:19" x14ac:dyDescent="0.25">
      <c r="A329" t="s">
        <v>299</v>
      </c>
      <c r="G329">
        <f>G328/G321/G323</f>
        <v>6549.0432308159679</v>
      </c>
      <c r="H329">
        <f t="shared" ref="H329:M329" si="307">H328/H321/H323</f>
        <v>7094.8073887364626</v>
      </c>
      <c r="I329">
        <f t="shared" si="307"/>
        <v>9331.1436971500552</v>
      </c>
      <c r="J329">
        <f t="shared" si="307"/>
        <v>10015.861199560337</v>
      </c>
      <c r="K329">
        <f t="shared" si="307"/>
        <v>8907.1351670235308</v>
      </c>
      <c r="L329">
        <f t="shared" si="307"/>
        <v>9476.0643546052434</v>
      </c>
      <c r="M329">
        <f t="shared" si="307"/>
        <v>10760.154421332543</v>
      </c>
    </row>
    <row r="330" spans="1:19" x14ac:dyDescent="0.25">
      <c r="A330" t="s">
        <v>301</v>
      </c>
      <c r="G330">
        <v>100</v>
      </c>
      <c r="H330">
        <f t="shared" ref="H330" si="308">(H329/G329)*G330</f>
        <v>108.33349450729608</v>
      </c>
      <c r="I330">
        <f t="shared" ref="I330" si="309">(I329/H329)*H330</f>
        <v>142.48102155202074</v>
      </c>
      <c r="J330">
        <f t="shared" ref="J330" si="310">(J329/I329)*I330</f>
        <v>152.93625109132813</v>
      </c>
      <c r="K330">
        <f t="shared" ref="K330" si="311">(K329/J329)*J330</f>
        <v>136.00666315824213</v>
      </c>
      <c r="L330">
        <f t="shared" ref="L330" si="312">(L329/K329)*K330</f>
        <v>144.69387390842721</v>
      </c>
      <c r="M330">
        <f t="shared" ref="M330" si="313">(M329/L329)*L330</f>
        <v>164.30116647728863</v>
      </c>
    </row>
    <row r="331" spans="1:19" x14ac:dyDescent="0.25">
      <c r="A331" t="s">
        <v>294</v>
      </c>
      <c r="G331">
        <v>10538</v>
      </c>
      <c r="H331">
        <v>12016</v>
      </c>
      <c r="I331">
        <v>15287</v>
      </c>
      <c r="J331">
        <v>13320</v>
      </c>
      <c r="K331">
        <v>14689</v>
      </c>
      <c r="L331">
        <v>21695</v>
      </c>
      <c r="M331" s="6">
        <v>27993</v>
      </c>
      <c r="O331" t="s">
        <v>798</v>
      </c>
    </row>
    <row r="332" spans="1:19" x14ac:dyDescent="0.25">
      <c r="A332" t="s">
        <v>298</v>
      </c>
      <c r="G332">
        <f>G331/G321/G323</f>
        <v>12044.296259395931</v>
      </c>
      <c r="H332">
        <f t="shared" ref="H332:M332" si="314">H331/H321/H323</f>
        <v>13241.877226321423</v>
      </c>
      <c r="I332">
        <f t="shared" si="314"/>
        <v>15446.149831979737</v>
      </c>
      <c r="J332">
        <f t="shared" si="314"/>
        <v>12621.690745330527</v>
      </c>
      <c r="K332">
        <f t="shared" si="314"/>
        <v>13213.180010948154</v>
      </c>
      <c r="L332">
        <f t="shared" si="314"/>
        <v>18593.037548445398</v>
      </c>
      <c r="M332">
        <f t="shared" si="314"/>
        <v>23333.25607842295</v>
      </c>
    </row>
    <row r="333" spans="1:19" x14ac:dyDescent="0.25">
      <c r="A333" t="s">
        <v>300</v>
      </c>
      <c r="G333">
        <v>100</v>
      </c>
      <c r="H333">
        <f t="shared" ref="H333" si="315">(H332/G332)*G333</f>
        <v>109.94313774033284</v>
      </c>
      <c r="I333">
        <f t="shared" ref="I333" si="316">(I332/H332)*H333</f>
        <v>128.24451922568721</v>
      </c>
      <c r="J333">
        <f t="shared" ref="J333" si="317">(J332/I332)*I333</f>
        <v>104.79392463867836</v>
      </c>
      <c r="K333">
        <f t="shared" ref="K333" si="318">(K332/J332)*J333</f>
        <v>109.70487379568037</v>
      </c>
      <c r="L333">
        <f t="shared" ref="L333" si="319">(L332/K332)*K333</f>
        <v>154.37213721757055</v>
      </c>
      <c r="M333">
        <f t="shared" ref="M333" si="320">(M332/L332)*L333</f>
        <v>193.72867933417317</v>
      </c>
    </row>
    <row r="335" spans="1:19" x14ac:dyDescent="0.25">
      <c r="A335" s="2" t="s">
        <v>108</v>
      </c>
      <c r="B335" s="2"/>
      <c r="C335" t="s">
        <v>401</v>
      </c>
      <c r="D335" s="5"/>
      <c r="F335" s="5"/>
      <c r="H335" s="5"/>
    </row>
    <row r="336" spans="1:19" x14ac:dyDescent="0.25">
      <c r="A336" s="4" t="s">
        <v>706</v>
      </c>
      <c r="B336" s="4"/>
      <c r="C336">
        <v>2015</v>
      </c>
      <c r="D336">
        <v>2016</v>
      </c>
      <c r="E336">
        <v>2017</v>
      </c>
      <c r="F336">
        <f>E336+1</f>
        <v>2018</v>
      </c>
      <c r="G336">
        <f t="shared" ref="G336:J336" si="321">F336+1</f>
        <v>2019</v>
      </c>
      <c r="H336">
        <f t="shared" si="321"/>
        <v>2020</v>
      </c>
      <c r="I336">
        <f t="shared" si="321"/>
        <v>2021</v>
      </c>
      <c r="J336">
        <f t="shared" si="321"/>
        <v>2022</v>
      </c>
      <c r="K336">
        <f>J336+1</f>
        <v>2023</v>
      </c>
      <c r="L336">
        <f t="shared" ref="L336:M336" si="322">K336+1</f>
        <v>2024</v>
      </c>
      <c r="M336">
        <f t="shared" si="322"/>
        <v>2025</v>
      </c>
    </row>
    <row r="337" spans="1:22" x14ac:dyDescent="0.25">
      <c r="A337" s="4" t="s">
        <v>589</v>
      </c>
      <c r="B337" s="4"/>
      <c r="M337">
        <v>9238</v>
      </c>
      <c r="N337" s="13"/>
      <c r="O337" s="13"/>
      <c r="P337" s="13"/>
      <c r="Q337" s="13"/>
      <c r="R337" s="13"/>
      <c r="S337" s="13"/>
    </row>
    <row r="338" spans="1:22" x14ac:dyDescent="0.25">
      <c r="A338" t="s">
        <v>282</v>
      </c>
      <c r="C338" s="13">
        <v>-0.878</v>
      </c>
      <c r="D338" s="13">
        <v>-0.77700000000000002</v>
      </c>
      <c r="E338" s="13">
        <v>3.3250000000000002</v>
      </c>
      <c r="F338" s="13">
        <v>4.4630000000000001</v>
      </c>
      <c r="G338" s="13">
        <v>0.75800000000000001</v>
      </c>
      <c r="H338" s="13">
        <v>0.33400000000000002</v>
      </c>
      <c r="I338" s="13">
        <v>1.347</v>
      </c>
      <c r="J338" s="13">
        <v>4.2290000000000001</v>
      </c>
      <c r="K338" s="13">
        <v>2.0840000000000001</v>
      </c>
      <c r="L338" s="13">
        <v>1.556</v>
      </c>
      <c r="M338" s="13">
        <v>1.7669999999999999</v>
      </c>
      <c r="N338" s="8"/>
      <c r="O338" s="8"/>
      <c r="P338" s="8"/>
      <c r="Q338" s="8"/>
      <c r="S338" s="8"/>
      <c r="T338" s="8"/>
      <c r="U338" s="8"/>
    </row>
    <row r="339" spans="1:22" x14ac:dyDescent="0.25">
      <c r="A339" s="7" t="s">
        <v>283</v>
      </c>
      <c r="B339" s="7"/>
      <c r="C339">
        <v>8005</v>
      </c>
      <c r="D339">
        <v>7937</v>
      </c>
      <c r="E339">
        <v>8169</v>
      </c>
      <c r="F339">
        <v>8933</v>
      </c>
      <c r="G339" s="8">
        <v>9220</v>
      </c>
      <c r="H339" s="8">
        <v>9294</v>
      </c>
      <c r="I339" s="8">
        <v>10172</v>
      </c>
      <c r="J339" s="8">
        <v>10914</v>
      </c>
      <c r="K339" s="8">
        <v>11107</v>
      </c>
      <c r="L339" s="8">
        <v>11878</v>
      </c>
      <c r="M339" s="8">
        <v>12204</v>
      </c>
    </row>
    <row r="340" spans="1:22" x14ac:dyDescent="0.25">
      <c r="A340" s="7" t="s">
        <v>284</v>
      </c>
      <c r="B340" s="7"/>
      <c r="C340">
        <v>914</v>
      </c>
      <c r="D340">
        <v>835</v>
      </c>
      <c r="E340">
        <v>856</v>
      </c>
      <c r="F340">
        <v>1004</v>
      </c>
      <c r="G340">
        <v>1147</v>
      </c>
      <c r="H340">
        <v>1289</v>
      </c>
      <c r="I340">
        <v>1403</v>
      </c>
      <c r="J340">
        <v>1477</v>
      </c>
      <c r="K340">
        <v>1703</v>
      </c>
      <c r="L340">
        <v>2078</v>
      </c>
      <c r="M340">
        <v>2180</v>
      </c>
      <c r="N340" s="8"/>
      <c r="O340" s="8"/>
      <c r="P340" s="8"/>
      <c r="Q340" s="8"/>
      <c r="S340" s="8"/>
      <c r="T340" s="8"/>
      <c r="U340" s="8"/>
    </row>
    <row r="341" spans="1:22" x14ac:dyDescent="0.25">
      <c r="A341" s="7" t="s">
        <v>285</v>
      </c>
      <c r="B341" s="7"/>
      <c r="C341" s="8">
        <f t="shared" ref="C341:D341" si="323">C339-C340</f>
        <v>7091</v>
      </c>
      <c r="D341" s="8">
        <f t="shared" si="323"/>
        <v>7102</v>
      </c>
      <c r="E341" s="8">
        <f>E339-E340</f>
        <v>7313</v>
      </c>
      <c r="F341" s="8">
        <f t="shared" ref="F341:M341" si="324">F339-F340</f>
        <v>7929</v>
      </c>
      <c r="G341" s="8">
        <f t="shared" si="324"/>
        <v>8073</v>
      </c>
      <c r="H341" s="8">
        <f t="shared" si="324"/>
        <v>8005</v>
      </c>
      <c r="I341" s="8">
        <f t="shared" si="324"/>
        <v>8769</v>
      </c>
      <c r="J341" s="8">
        <f t="shared" si="324"/>
        <v>9437</v>
      </c>
      <c r="K341" s="8">
        <f t="shared" si="324"/>
        <v>9404</v>
      </c>
      <c r="L341" s="8">
        <f t="shared" si="324"/>
        <v>9800</v>
      </c>
      <c r="M341" s="8">
        <f t="shared" si="324"/>
        <v>10024</v>
      </c>
    </row>
    <row r="342" spans="1:22" x14ac:dyDescent="0.25">
      <c r="A342" t="s">
        <v>286</v>
      </c>
      <c r="C342">
        <v>1</v>
      </c>
      <c r="D342">
        <f t="shared" ref="D342:M342" si="325">C342*(1+(D338/100))</f>
        <v>0.99222999999999995</v>
      </c>
      <c r="E342">
        <f t="shared" si="325"/>
        <v>1.0252216475</v>
      </c>
      <c r="F342">
        <f t="shared" si="325"/>
        <v>1.070977289627925</v>
      </c>
      <c r="G342">
        <f t="shared" si="325"/>
        <v>1.0790952974833046</v>
      </c>
      <c r="H342">
        <f t="shared" si="325"/>
        <v>1.0826994757768986</v>
      </c>
      <c r="I342">
        <f t="shared" si="325"/>
        <v>1.0972834377156135</v>
      </c>
      <c r="J342">
        <f t="shared" si="325"/>
        <v>1.1436875542966067</v>
      </c>
      <c r="K342">
        <f t="shared" si="325"/>
        <v>1.1675220029281479</v>
      </c>
      <c r="L342">
        <f t="shared" si="325"/>
        <v>1.1856886452937099</v>
      </c>
      <c r="M342">
        <f t="shared" si="325"/>
        <v>1.2066397636560497</v>
      </c>
    </row>
    <row r="343" spans="1:22" x14ac:dyDescent="0.25">
      <c r="A343" t="s">
        <v>287</v>
      </c>
      <c r="C343">
        <f>C341/C342</f>
        <v>7091</v>
      </c>
      <c r="D343">
        <f t="shared" ref="D343:M343" si="326">D341/D342</f>
        <v>7157.6146659544665</v>
      </c>
      <c r="E343">
        <f t="shared" si="326"/>
        <v>7133.0916761587405</v>
      </c>
      <c r="F343">
        <f t="shared" si="326"/>
        <v>7403.5183348795972</v>
      </c>
      <c r="G343">
        <f t="shared" si="326"/>
        <v>7481.2669639355026</v>
      </c>
      <c r="H343">
        <f t="shared" si="326"/>
        <v>7393.5567339736226</v>
      </c>
      <c r="I343">
        <f t="shared" si="326"/>
        <v>7991.5541405197891</v>
      </c>
      <c r="J343">
        <f t="shared" si="326"/>
        <v>8251.3794650882301</v>
      </c>
      <c r="K343">
        <f t="shared" si="326"/>
        <v>8054.6661873735538</v>
      </c>
      <c r="L343">
        <f t="shared" si="326"/>
        <v>8265.2389722197404</v>
      </c>
      <c r="M343">
        <f t="shared" si="326"/>
        <v>8307.3675357986303</v>
      </c>
    </row>
    <row r="344" spans="1:22" x14ac:dyDescent="0.25">
      <c r="A344" t="s">
        <v>288</v>
      </c>
      <c r="C344">
        <v>9.4939999999999998</v>
      </c>
      <c r="D344">
        <v>9.9649999999999999</v>
      </c>
      <c r="E344">
        <v>10.215</v>
      </c>
      <c r="F344">
        <v>10.46</v>
      </c>
      <c r="G344">
        <v>10.699</v>
      </c>
      <c r="H344">
        <v>10.865</v>
      </c>
      <c r="I344">
        <v>11.066000000000001</v>
      </c>
      <c r="J344">
        <v>11.256</v>
      </c>
      <c r="K344">
        <v>11.439</v>
      </c>
      <c r="L344">
        <v>11.553000000000001</v>
      </c>
      <c r="M344">
        <v>11.521000000000001</v>
      </c>
    </row>
    <row r="345" spans="1:22" x14ac:dyDescent="0.25">
      <c r="A345" t="s">
        <v>289</v>
      </c>
      <c r="C345">
        <f>C343/C344</f>
        <v>746.89277438382135</v>
      </c>
      <c r="D345">
        <f t="shared" ref="D345:H345" si="327">D343/D344</f>
        <v>718.27543060255562</v>
      </c>
      <c r="E345">
        <f t="shared" si="327"/>
        <v>698.2958077492649</v>
      </c>
      <c r="F345">
        <f t="shared" si="327"/>
        <v>707.79333985464598</v>
      </c>
      <c r="G345">
        <f t="shared" si="327"/>
        <v>699.24917879572888</v>
      </c>
      <c r="H345">
        <f t="shared" si="327"/>
        <v>680.4930265967439</v>
      </c>
      <c r="I345">
        <f>I343/I344</f>
        <v>722.17189052230151</v>
      </c>
      <c r="J345">
        <f>J343/J344</f>
        <v>733.06498446057481</v>
      </c>
      <c r="K345">
        <f>K343/K344</f>
        <v>704.14076294899496</v>
      </c>
      <c r="L345">
        <f>L343/L344</f>
        <v>715.41928262959755</v>
      </c>
      <c r="M345">
        <f>M343/M344</f>
        <v>721.06306186951042</v>
      </c>
    </row>
    <row r="346" spans="1:22" x14ac:dyDescent="0.25">
      <c r="A346" t="s">
        <v>290</v>
      </c>
      <c r="G346">
        <v>100</v>
      </c>
      <c r="H346">
        <f t="shared" ref="H346" si="328">(H345/G345)*G346</f>
        <v>97.317672616893532</v>
      </c>
      <c r="I346">
        <f>(I345/H345)*H346</f>
        <v>103.27818929527396</v>
      </c>
      <c r="J346">
        <f>(J345/I345)*I346</f>
        <v>104.83601650031034</v>
      </c>
      <c r="K346">
        <f>(K345/J345)*J346</f>
        <v>100.69954807264709</v>
      </c>
      <c r="L346">
        <f>(L345/K345)*K346</f>
        <v>102.31249521976092</v>
      </c>
      <c r="M346">
        <f>(M345/L345)*L346</f>
        <v>103.1196151150796</v>
      </c>
    </row>
    <row r="347" spans="1:22" x14ac:dyDescent="0.25">
      <c r="A347" t="s">
        <v>519</v>
      </c>
      <c r="M347" s="12">
        <f>(M346-G346)/G346</f>
        <v>3.1196151150795971E-2</v>
      </c>
    </row>
    <row r="348" spans="1:22" x14ac:dyDescent="0.25">
      <c r="R348" s="5"/>
    </row>
    <row r="349" spans="1:22" x14ac:dyDescent="0.25">
      <c r="A349" t="s">
        <v>402</v>
      </c>
      <c r="C349">
        <v>615</v>
      </c>
      <c r="D349">
        <v>610</v>
      </c>
      <c r="E349">
        <v>550</v>
      </c>
      <c r="F349">
        <v>524</v>
      </c>
      <c r="G349">
        <v>577</v>
      </c>
      <c r="H349">
        <v>590</v>
      </c>
      <c r="I349">
        <v>596</v>
      </c>
      <c r="J349">
        <v>591</v>
      </c>
      <c r="K349">
        <v>700</v>
      </c>
      <c r="L349">
        <v>719</v>
      </c>
      <c r="M349">
        <v>799</v>
      </c>
      <c r="N349">
        <v>785</v>
      </c>
      <c r="R349" s="5" t="s">
        <v>403</v>
      </c>
      <c r="V349" t="s">
        <v>403</v>
      </c>
    </row>
    <row r="350" spans="1:22" x14ac:dyDescent="0.25">
      <c r="A350" t="s">
        <v>404</v>
      </c>
      <c r="C350">
        <v>897</v>
      </c>
      <c r="D350">
        <v>900</v>
      </c>
      <c r="E350">
        <v>868</v>
      </c>
      <c r="F350">
        <v>907</v>
      </c>
      <c r="G350">
        <v>935</v>
      </c>
      <c r="H350">
        <v>986</v>
      </c>
      <c r="I350">
        <v>1044</v>
      </c>
      <c r="J350">
        <v>1092</v>
      </c>
      <c r="K350">
        <v>1162</v>
      </c>
      <c r="L350">
        <v>1185</v>
      </c>
      <c r="M350">
        <v>1283</v>
      </c>
      <c r="N350">
        <v>1363</v>
      </c>
      <c r="R350" t="s">
        <v>403</v>
      </c>
      <c r="V350" t="s">
        <v>403</v>
      </c>
    </row>
    <row r="352" spans="1:22" x14ac:dyDescent="0.25">
      <c r="A352" t="s">
        <v>353</v>
      </c>
    </row>
    <row r="353" spans="1:19" x14ac:dyDescent="0.25">
      <c r="A353" t="s">
        <v>405</v>
      </c>
      <c r="C353">
        <f t="shared" ref="C353:M353" si="329">(C349/C342)/C344</f>
        <v>64.7777543711818</v>
      </c>
      <c r="D353">
        <f t="shared" si="329"/>
        <v>61.693609218186275</v>
      </c>
      <c r="E353">
        <f t="shared" si="329"/>
        <v>52.517803126226674</v>
      </c>
      <c r="F353">
        <f t="shared" si="329"/>
        <v>46.775597185500629</v>
      </c>
      <c r="G353">
        <f t="shared" si="329"/>
        <v>49.977304120541994</v>
      </c>
      <c r="H353">
        <f t="shared" si="329"/>
        <v>50.15501382786745</v>
      </c>
      <c r="I353">
        <f t="shared" si="329"/>
        <v>49.083640865696402</v>
      </c>
      <c r="J353">
        <f t="shared" si="329"/>
        <v>45.908806380862522</v>
      </c>
      <c r="K353">
        <f t="shared" si="329"/>
        <v>52.413710555539822</v>
      </c>
      <c r="L353">
        <f t="shared" si="329"/>
        <v>52.488414715375583</v>
      </c>
      <c r="M353">
        <f t="shared" si="329"/>
        <v>57.474998646621991</v>
      </c>
    </row>
    <row r="354" spans="1:19" x14ac:dyDescent="0.25">
      <c r="A354" t="s">
        <v>301</v>
      </c>
      <c r="G354">
        <v>100</v>
      </c>
      <c r="H354">
        <f t="shared" ref="H354" si="330">(H353/G353)*G354</f>
        <v>100.35558081903903</v>
      </c>
      <c r="I354">
        <f t="shared" ref="I354" si="331">(I353/H353)*H354</f>
        <v>98.211861822938388</v>
      </c>
      <c r="J354">
        <f t="shared" ref="J354" si="332">(J353/I353)*I354</f>
        <v>91.859309317952551</v>
      </c>
      <c r="K354">
        <f t="shared" ref="K354" si="333">(K353/J353)*J354</f>
        <v>104.87502572992206</v>
      </c>
      <c r="L354">
        <f t="shared" ref="L354" si="334">(L353/K353)*K354</f>
        <v>105.0245018994561</v>
      </c>
      <c r="M354">
        <f t="shared" ref="M354" si="335">(M353/L353)*L354</f>
        <v>115.00219881407777</v>
      </c>
    </row>
    <row r="355" spans="1:19" x14ac:dyDescent="0.25">
      <c r="A355" t="s">
        <v>519</v>
      </c>
      <c r="M355" s="12">
        <f>(M353-G353)/G353</f>
        <v>0.1500219881407778</v>
      </c>
    </row>
    <row r="356" spans="1:19" x14ac:dyDescent="0.25">
      <c r="A356" t="s">
        <v>406</v>
      </c>
      <c r="C356">
        <f t="shared" ref="C356:M356" si="336">(C350/C342)/C344</f>
        <v>94.480724668211508</v>
      </c>
      <c r="D356">
        <f t="shared" si="336"/>
        <v>91.023357862897782</v>
      </c>
      <c r="E356">
        <f t="shared" si="336"/>
        <v>82.882642024663184</v>
      </c>
      <c r="F356">
        <f t="shared" si="336"/>
        <v>80.96463100620052</v>
      </c>
      <c r="G356">
        <f t="shared" si="336"/>
        <v>80.98575277765471</v>
      </c>
      <c r="H356">
        <f t="shared" si="336"/>
        <v>83.818379041147978</v>
      </c>
      <c r="I356">
        <f t="shared" si="336"/>
        <v>85.978726617092349</v>
      </c>
      <c r="J356">
        <f t="shared" si="336"/>
        <v>84.826423972761219</v>
      </c>
      <c r="K356">
        <f t="shared" si="336"/>
        <v>87.006759522196106</v>
      </c>
      <c r="L356">
        <f t="shared" si="336"/>
        <v>86.50733162408909</v>
      </c>
      <c r="M356">
        <f t="shared" si="336"/>
        <v>92.29089269538926</v>
      </c>
    </row>
    <row r="357" spans="1:19" x14ac:dyDescent="0.25">
      <c r="A357" t="s">
        <v>300</v>
      </c>
      <c r="G357">
        <v>100</v>
      </c>
      <c r="H357">
        <f t="shared" ref="H357" si="337">(H356/G356)*G357</f>
        <v>103.49768467457505</v>
      </c>
      <c r="I357">
        <f t="shared" ref="I357" si="338">(I356/H356)*H357</f>
        <v>106.16524964970787</v>
      </c>
      <c r="J357">
        <f t="shared" ref="J357" si="339">(J356/I356)*I357</f>
        <v>104.74240352577944</v>
      </c>
      <c r="K357">
        <f t="shared" ref="K357" si="340">(K356/J356)*J357</f>
        <v>107.4346493525497</v>
      </c>
      <c r="L357">
        <f t="shared" ref="L357" si="341">(L356/K356)*K357</f>
        <v>106.81796323063615</v>
      </c>
      <c r="M357">
        <f t="shared" ref="M357" si="342">(M356/L356)*L357</f>
        <v>113.95941820627719</v>
      </c>
    </row>
    <row r="358" spans="1:19" x14ac:dyDescent="0.25">
      <c r="A358" t="s">
        <v>519</v>
      </c>
      <c r="M358" s="12">
        <f>(M356-G356)/G356</f>
        <v>0.13959418206277169</v>
      </c>
    </row>
    <row r="360" spans="1:19" x14ac:dyDescent="0.25">
      <c r="A360" s="2" t="s">
        <v>407</v>
      </c>
      <c r="B360" s="2"/>
      <c r="C360" t="s">
        <v>408</v>
      </c>
    </row>
    <row r="361" spans="1:19" x14ac:dyDescent="0.25">
      <c r="A361" s="4" t="s">
        <v>688</v>
      </c>
      <c r="B361" s="4"/>
      <c r="C361">
        <v>2015</v>
      </c>
      <c r="D361">
        <f>C361+1</f>
        <v>2016</v>
      </c>
      <c r="E361">
        <f t="shared" ref="E361:Q361" si="343">D361+1</f>
        <v>2017</v>
      </c>
      <c r="F361">
        <f t="shared" si="343"/>
        <v>2018</v>
      </c>
      <c r="G361">
        <f t="shared" si="343"/>
        <v>2019</v>
      </c>
      <c r="H361">
        <f t="shared" si="343"/>
        <v>2020</v>
      </c>
      <c r="I361">
        <f t="shared" si="343"/>
        <v>2021</v>
      </c>
      <c r="J361">
        <f t="shared" si="343"/>
        <v>2022</v>
      </c>
      <c r="K361">
        <f t="shared" si="343"/>
        <v>2023</v>
      </c>
      <c r="L361">
        <f t="shared" si="343"/>
        <v>2024</v>
      </c>
      <c r="M361">
        <f t="shared" si="343"/>
        <v>2025</v>
      </c>
      <c r="N361">
        <f t="shared" si="343"/>
        <v>2026</v>
      </c>
      <c r="O361">
        <f t="shared" si="343"/>
        <v>2027</v>
      </c>
      <c r="P361">
        <f t="shared" si="343"/>
        <v>2028</v>
      </c>
      <c r="Q361">
        <f t="shared" si="343"/>
        <v>2029</v>
      </c>
    </row>
    <row r="362" spans="1:19" x14ac:dyDescent="0.25">
      <c r="A362" t="s">
        <v>282</v>
      </c>
      <c r="C362">
        <v>3.1680000000000001</v>
      </c>
      <c r="D362">
        <v>3.1909999999999998</v>
      </c>
      <c r="E362">
        <v>0.44900000000000001</v>
      </c>
      <c r="F362">
        <v>1.153</v>
      </c>
      <c r="G362">
        <v>0.4</v>
      </c>
      <c r="H362">
        <v>1.373</v>
      </c>
      <c r="I362">
        <v>1.9690000000000001</v>
      </c>
      <c r="J362">
        <v>3.0259999999999998</v>
      </c>
      <c r="K362">
        <v>4.3099999999999996</v>
      </c>
      <c r="L362">
        <v>3.073</v>
      </c>
      <c r="M362">
        <v>2.63</v>
      </c>
      <c r="N362" s="8">
        <v>2.8</v>
      </c>
      <c r="O362" s="8">
        <v>3</v>
      </c>
      <c r="P362" s="8">
        <v>3</v>
      </c>
      <c r="Q362" s="8">
        <v>3</v>
      </c>
    </row>
    <row r="363" spans="1:19" x14ac:dyDescent="0.25">
      <c r="A363" s="7" t="s">
        <v>283</v>
      </c>
      <c r="B363" s="7"/>
      <c r="C363" t="s">
        <v>279</v>
      </c>
      <c r="D363">
        <v>2499</v>
      </c>
      <c r="E363">
        <v>1828</v>
      </c>
      <c r="F363">
        <v>1461</v>
      </c>
      <c r="G363" s="8">
        <v>1650</v>
      </c>
      <c r="H363" s="8">
        <v>1393</v>
      </c>
      <c r="I363" s="8">
        <v>1477</v>
      </c>
      <c r="J363" s="8">
        <v>1985</v>
      </c>
      <c r="K363" s="8">
        <v>1777</v>
      </c>
      <c r="L363" s="8">
        <v>1939</v>
      </c>
      <c r="M363" s="8">
        <v>2167</v>
      </c>
      <c r="N363" s="8">
        <v>2346</v>
      </c>
      <c r="O363" s="8">
        <v>2222</v>
      </c>
      <c r="P363" s="8">
        <v>2243</v>
      </c>
      <c r="Q363" s="8">
        <v>2293</v>
      </c>
    </row>
    <row r="364" spans="1:19" x14ac:dyDescent="0.25">
      <c r="A364" s="7" t="s">
        <v>284</v>
      </c>
      <c r="B364" s="7"/>
      <c r="C364" t="s">
        <v>279</v>
      </c>
      <c r="D364">
        <v>123</v>
      </c>
      <c r="E364">
        <v>111</v>
      </c>
      <c r="F364">
        <v>147</v>
      </c>
      <c r="G364">
        <v>243</v>
      </c>
      <c r="H364">
        <v>80</v>
      </c>
      <c r="I364">
        <v>99</v>
      </c>
      <c r="J364">
        <v>230</v>
      </c>
      <c r="K364">
        <v>271</v>
      </c>
      <c r="L364">
        <v>419</v>
      </c>
      <c r="M364">
        <v>325</v>
      </c>
      <c r="N364" s="8">
        <v>390</v>
      </c>
      <c r="O364" s="8">
        <v>359</v>
      </c>
      <c r="P364" s="8">
        <v>339</v>
      </c>
      <c r="Q364" s="8">
        <v>319</v>
      </c>
    </row>
    <row r="365" spans="1:19" x14ac:dyDescent="0.25">
      <c r="A365" s="7" t="s">
        <v>285</v>
      </c>
      <c r="B365" s="7"/>
      <c r="C365" s="8" t="e">
        <f t="shared" ref="C365:M365" si="344">C363-C364</f>
        <v>#VALUE!</v>
      </c>
      <c r="D365" s="8">
        <f t="shared" si="344"/>
        <v>2376</v>
      </c>
      <c r="E365" s="8">
        <f t="shared" si="344"/>
        <v>1717</v>
      </c>
      <c r="F365" s="8">
        <f t="shared" si="344"/>
        <v>1314</v>
      </c>
      <c r="G365" s="8">
        <f t="shared" si="344"/>
        <v>1407</v>
      </c>
      <c r="H365" s="8">
        <f t="shared" si="344"/>
        <v>1313</v>
      </c>
      <c r="I365" s="8">
        <f t="shared" si="344"/>
        <v>1378</v>
      </c>
      <c r="J365" s="8">
        <f t="shared" si="344"/>
        <v>1755</v>
      </c>
      <c r="K365" s="8">
        <f t="shared" si="344"/>
        <v>1506</v>
      </c>
      <c r="L365" s="8">
        <f t="shared" si="344"/>
        <v>1520</v>
      </c>
      <c r="M365" s="8">
        <f t="shared" si="344"/>
        <v>1842</v>
      </c>
      <c r="N365" s="8">
        <f t="shared" ref="N365:Q365" si="345">N363-N364</f>
        <v>1956</v>
      </c>
      <c r="O365" s="8">
        <f t="shared" si="345"/>
        <v>1863</v>
      </c>
      <c r="P365" s="8">
        <f t="shared" si="345"/>
        <v>1904</v>
      </c>
      <c r="Q365" s="8">
        <f t="shared" si="345"/>
        <v>1974</v>
      </c>
    </row>
    <row r="366" spans="1:19" x14ac:dyDescent="0.25">
      <c r="A366" t="s">
        <v>286</v>
      </c>
      <c r="C366">
        <v>1</v>
      </c>
      <c r="D366">
        <f t="shared" ref="D366:M366" si="346">C366*(1+(D362/100))</f>
        <v>1.0319100000000001</v>
      </c>
      <c r="E366">
        <f t="shared" si="346"/>
        <v>1.0365432759000002</v>
      </c>
      <c r="F366">
        <f t="shared" si="346"/>
        <v>1.0484946198711271</v>
      </c>
      <c r="G366">
        <f t="shared" si="346"/>
        <v>1.0526885983506116</v>
      </c>
      <c r="H366">
        <f t="shared" si="346"/>
        <v>1.0671420128059654</v>
      </c>
      <c r="I366">
        <f t="shared" si="346"/>
        <v>1.0881540390381148</v>
      </c>
      <c r="J366">
        <f t="shared" si="346"/>
        <v>1.1210815802594081</v>
      </c>
      <c r="K366">
        <f t="shared" si="346"/>
        <v>1.1694001963685885</v>
      </c>
      <c r="L366">
        <f t="shared" si="346"/>
        <v>1.2053358644029952</v>
      </c>
      <c r="M366">
        <f t="shared" si="346"/>
        <v>1.2370361976367941</v>
      </c>
      <c r="N366">
        <f t="shared" ref="N366" si="347">M366*(1+(N362/100))</f>
        <v>1.2716732111706244</v>
      </c>
      <c r="O366">
        <f t="shared" ref="O366" si="348">N366*(1+(O362/100))</f>
        <v>1.3098234075057431</v>
      </c>
      <c r="P366">
        <f t="shared" ref="P366" si="349">O366*(1+(P362/100))</f>
        <v>1.3491181097309155</v>
      </c>
      <c r="Q366">
        <f t="shared" ref="Q366" si="350">P366*(1+(Q362/100))</f>
        <v>1.3895916530228429</v>
      </c>
    </row>
    <row r="367" spans="1:19" x14ac:dyDescent="0.25">
      <c r="A367" t="s">
        <v>287</v>
      </c>
      <c r="C367" t="e">
        <f>C365/C366</f>
        <v>#VALUE!</v>
      </c>
      <c r="D367">
        <f t="shared" ref="D367:M367" si="351">D365/D366</f>
        <v>2302.5263831148063</v>
      </c>
      <c r="E367">
        <f t="shared" si="351"/>
        <v>1656.467259902081</v>
      </c>
      <c r="F367">
        <f t="shared" si="351"/>
        <v>1253.2253147484025</v>
      </c>
      <c r="G367">
        <f t="shared" si="351"/>
        <v>1336.577599685734</v>
      </c>
      <c r="H367">
        <f t="shared" si="351"/>
        <v>1230.3891930442983</v>
      </c>
      <c r="I367">
        <f t="shared" si="351"/>
        <v>1266.3648257172281</v>
      </c>
      <c r="J367">
        <f t="shared" si="351"/>
        <v>1565.452533431072</v>
      </c>
      <c r="K367">
        <f t="shared" si="351"/>
        <v>1287.8397016493377</v>
      </c>
      <c r="L367">
        <f t="shared" si="351"/>
        <v>1261.0592988144913</v>
      </c>
      <c r="M367">
        <f t="shared" si="351"/>
        <v>1489.0429265682887</v>
      </c>
      <c r="N367">
        <f t="shared" ref="N367:Q367" si="352">N365/N366</f>
        <v>1538.1310094591254</v>
      </c>
      <c r="O367">
        <f t="shared" si="352"/>
        <v>1422.3291394277753</v>
      </c>
      <c r="P367">
        <f t="shared" si="352"/>
        <v>1411.2922999601249</v>
      </c>
      <c r="Q367">
        <f t="shared" si="352"/>
        <v>1420.5612099827072</v>
      </c>
    </row>
    <row r="368" spans="1:19" x14ac:dyDescent="0.25">
      <c r="A368" t="s">
        <v>288</v>
      </c>
      <c r="C368" s="13">
        <v>5.0640000000000001</v>
      </c>
      <c r="D368" s="13">
        <v>5.1870000000000003</v>
      </c>
      <c r="E368" s="13">
        <v>5.3120000000000003</v>
      </c>
      <c r="F368" s="13">
        <v>5.4409999999999998</v>
      </c>
      <c r="G368" s="13">
        <v>5.5709999999999997</v>
      </c>
      <c r="H368" s="13">
        <v>5.702</v>
      </c>
      <c r="I368" s="13">
        <v>5.8360000000000003</v>
      </c>
      <c r="J368" s="13">
        <v>5.97</v>
      </c>
      <c r="K368" s="13">
        <v>6.1379999999999999</v>
      </c>
      <c r="L368" s="13">
        <v>6.3090000000000002</v>
      </c>
      <c r="M368" s="13">
        <v>6.4859999999999998</v>
      </c>
      <c r="N368" s="13">
        <v>6.6680000000000001</v>
      </c>
      <c r="O368" s="13">
        <v>6.8540000000000001</v>
      </c>
      <c r="P368" s="13">
        <v>7.0460000000000003</v>
      </c>
      <c r="Q368" s="13">
        <v>7.2439999999999998</v>
      </c>
      <c r="R368" s="13"/>
      <c r="S368" s="13"/>
    </row>
    <row r="369" spans="1:19" x14ac:dyDescent="0.25">
      <c r="A369" t="s">
        <v>289</v>
      </c>
      <c r="C369">
        <v>443</v>
      </c>
      <c r="D369">
        <f t="shared" ref="D369:H369" si="353">D367/D368</f>
        <v>443.9032934480058</v>
      </c>
      <c r="E369">
        <f t="shared" si="353"/>
        <v>311.83495103578332</v>
      </c>
      <c r="F369">
        <f t="shared" si="353"/>
        <v>230.32996043896389</v>
      </c>
      <c r="G369">
        <f t="shared" si="353"/>
        <v>239.91699868708204</v>
      </c>
      <c r="H369">
        <f t="shared" si="353"/>
        <v>215.78204016911579</v>
      </c>
      <c r="I369">
        <f>I367/I368</f>
        <v>216.99191667533037</v>
      </c>
      <c r="J369">
        <f>J367/J368</f>
        <v>262.21985484607569</v>
      </c>
      <c r="K369">
        <f>K367/K368</f>
        <v>209.81422314260959</v>
      </c>
      <c r="L369">
        <f>L367/L368</f>
        <v>199.8825961031053</v>
      </c>
      <c r="M369">
        <f>M367/M368</f>
        <v>229.57800286282591</v>
      </c>
      <c r="N369">
        <f t="shared" ref="N369:Q369" si="354">N367/N368</f>
        <v>230.67351671552569</v>
      </c>
      <c r="O369">
        <f t="shared" si="354"/>
        <v>207.51811196786917</v>
      </c>
      <c r="P369">
        <f t="shared" si="354"/>
        <v>200.29694861767311</v>
      </c>
      <c r="Q369">
        <f t="shared" si="354"/>
        <v>196.10176835763491</v>
      </c>
    </row>
    <row r="370" spans="1:19" x14ac:dyDescent="0.25">
      <c r="A370" t="s">
        <v>290</v>
      </c>
      <c r="G370">
        <v>100</v>
      </c>
      <c r="H370">
        <f t="shared" ref="H370" si="355">(H369/G369)*G370</f>
        <v>89.940288245500739</v>
      </c>
      <c r="I370">
        <f>(I369/H369)*H370</f>
        <v>90.444577859340313</v>
      </c>
      <c r="J370">
        <f>(J369/I369)*I370</f>
        <v>109.29607167522245</v>
      </c>
      <c r="K370">
        <f>(K369/J369)*J370</f>
        <v>87.452837560820456</v>
      </c>
      <c r="L370">
        <f>(L369/K369)*K370</f>
        <v>83.313227990071411</v>
      </c>
      <c r="M370">
        <f>(M369/L369)*L370</f>
        <v>95.690594713657177</v>
      </c>
      <c r="N370">
        <f t="shared" ref="N370:Q370" si="356">(N369/M369)*M370</f>
        <v>96.147216736562939</v>
      </c>
      <c r="O370">
        <f t="shared" si="356"/>
        <v>86.495793588402634</v>
      </c>
      <c r="P370">
        <f t="shared" si="356"/>
        <v>83.485934599788635</v>
      </c>
      <c r="Q370">
        <f t="shared" si="356"/>
        <v>81.73733809224818</v>
      </c>
    </row>
    <row r="371" spans="1:19" x14ac:dyDescent="0.25">
      <c r="O371" s="5" t="s">
        <v>409</v>
      </c>
      <c r="P371" t="s">
        <v>410</v>
      </c>
    </row>
    <row r="372" spans="1:19" x14ac:dyDescent="0.25">
      <c r="A372" t="s">
        <v>297</v>
      </c>
      <c r="G372">
        <v>144</v>
      </c>
      <c r="H372">
        <v>178</v>
      </c>
      <c r="I372">
        <v>191</v>
      </c>
      <c r="J372">
        <v>169</v>
      </c>
      <c r="K372">
        <v>201</v>
      </c>
      <c r="L372">
        <v>206</v>
      </c>
      <c r="M372">
        <v>211</v>
      </c>
      <c r="N372">
        <v>229</v>
      </c>
      <c r="O372" s="5" t="s">
        <v>409</v>
      </c>
      <c r="P372" t="s">
        <v>410</v>
      </c>
    </row>
    <row r="373" spans="1:19" x14ac:dyDescent="0.25">
      <c r="A373" t="s">
        <v>294</v>
      </c>
      <c r="G373">
        <v>124</v>
      </c>
      <c r="H373">
        <v>139</v>
      </c>
      <c r="I373">
        <v>125</v>
      </c>
      <c r="J373">
        <v>126</v>
      </c>
      <c r="K373">
        <v>141</v>
      </c>
      <c r="L373">
        <v>150</v>
      </c>
      <c r="M373">
        <v>138</v>
      </c>
      <c r="N373">
        <v>141</v>
      </c>
      <c r="O373" t="s">
        <v>411</v>
      </c>
    </row>
    <row r="374" spans="1:19" x14ac:dyDescent="0.25">
      <c r="O374" t="s">
        <v>412</v>
      </c>
    </row>
    <row r="375" spans="1:19" x14ac:dyDescent="0.25">
      <c r="A375" t="s">
        <v>353</v>
      </c>
      <c r="F375" t="s">
        <v>297</v>
      </c>
      <c r="G375">
        <f t="shared" ref="G375:N375" si="357">(G372/G366)/G368</f>
        <v>24.554404982899651</v>
      </c>
      <c r="H375">
        <f t="shared" si="357"/>
        <v>29.253010776925066</v>
      </c>
      <c r="I375">
        <f t="shared" si="357"/>
        <v>30.076528363561753</v>
      </c>
      <c r="J375">
        <f t="shared" si="357"/>
        <v>25.250800837029512</v>
      </c>
      <c r="K375">
        <f t="shared" si="357"/>
        <v>28.003093527001681</v>
      </c>
      <c r="L375">
        <f t="shared" si="357"/>
        <v>27.089351840289272</v>
      </c>
      <c r="M375">
        <f t="shared" si="357"/>
        <v>26.298023129237933</v>
      </c>
      <c r="N375">
        <f t="shared" si="357"/>
        <v>27.006255280089665</v>
      </c>
      <c r="O375" t="s">
        <v>413</v>
      </c>
    </row>
    <row r="376" spans="1:19" x14ac:dyDescent="0.25">
      <c r="F376" t="s">
        <v>301</v>
      </c>
      <c r="G376">
        <v>100</v>
      </c>
      <c r="H376">
        <f t="shared" ref="H376" si="358">(H375/G375)*G376</f>
        <v>119.13549034194742</v>
      </c>
      <c r="I376">
        <f t="shared" ref="I376" si="359">(I375/H375)*H376</f>
        <v>122.48933901883535</v>
      </c>
      <c r="J376">
        <f t="shared" ref="J376" si="360">(J375/I375)*I376</f>
        <v>102.83613410552954</v>
      </c>
      <c r="K376">
        <f t="shared" ref="K376" si="361">(K375/J375)*J376</f>
        <v>114.04509108041424</v>
      </c>
      <c r="L376">
        <f t="shared" ref="L376" si="362">(L375/K375)*K376</f>
        <v>110.32379672468147</v>
      </c>
      <c r="M376">
        <f t="shared" ref="M376" si="363">(M375/L375)*L376</f>
        <v>107.10104010890339</v>
      </c>
      <c r="O376" t="s">
        <v>414</v>
      </c>
    </row>
    <row r="377" spans="1:19" x14ac:dyDescent="0.25">
      <c r="F377" t="s">
        <v>294</v>
      </c>
      <c r="G377">
        <f t="shared" ref="G377:N377" si="364">(G373/G366)/G368</f>
        <v>21.144070957496922</v>
      </c>
      <c r="H377">
        <f t="shared" si="364"/>
        <v>22.843643247149348</v>
      </c>
      <c r="I377">
        <f t="shared" si="364"/>
        <v>19.683591860969734</v>
      </c>
      <c r="J377">
        <f t="shared" si="364"/>
        <v>18.826040860743898</v>
      </c>
      <c r="K377">
        <f t="shared" si="364"/>
        <v>19.643961130881777</v>
      </c>
      <c r="L377">
        <f t="shared" si="364"/>
        <v>19.725256194385391</v>
      </c>
      <c r="M377">
        <f t="shared" si="364"/>
        <v>17.19965493760585</v>
      </c>
      <c r="N377">
        <f t="shared" si="364"/>
        <v>16.628305652806301</v>
      </c>
    </row>
    <row r="378" spans="1:19" x14ac:dyDescent="0.25">
      <c r="F378" t="s">
        <v>300</v>
      </c>
      <c r="G378">
        <v>100</v>
      </c>
      <c r="H378">
        <f t="shared" ref="H378" si="365">(H377/G377)*G378</f>
        <v>108.03805612017121</v>
      </c>
      <c r="I378">
        <f t="shared" ref="I378" si="366">(I377/H377)*H378</f>
        <v>93.092725145205037</v>
      </c>
      <c r="J378">
        <f t="shared" ref="J378" si="367">(J377/I377)*I378</f>
        <v>89.036973525993886</v>
      </c>
      <c r="K378">
        <f t="shared" ref="K378" si="368">(K377/J377)*J378</f>
        <v>92.905293263389922</v>
      </c>
      <c r="L378">
        <f t="shared" ref="L378" si="369">(L377/K377)*K378</f>
        <v>93.289774868975854</v>
      </c>
      <c r="M378">
        <f t="shared" ref="M378" si="370">(M377/L377)*L378</f>
        <v>81.345049267853824</v>
      </c>
      <c r="O378" t="s">
        <v>415</v>
      </c>
    </row>
    <row r="380" spans="1:19" x14ac:dyDescent="0.25">
      <c r="A380" s="2" t="s">
        <v>92</v>
      </c>
      <c r="B380" s="2"/>
      <c r="C380" t="s">
        <v>345</v>
      </c>
      <c r="F380" s="5"/>
    </row>
    <row r="381" spans="1:19" x14ac:dyDescent="0.25">
      <c r="A381" s="4" t="s">
        <v>669</v>
      </c>
      <c r="B381" s="4"/>
      <c r="C381">
        <v>2015</v>
      </c>
      <c r="D381">
        <v>2016</v>
      </c>
      <c r="E381">
        <v>2017</v>
      </c>
      <c r="F381">
        <f>E381+1</f>
        <v>2018</v>
      </c>
      <c r="G381">
        <f t="shared" ref="G381:J381" si="371">F381+1</f>
        <v>2019</v>
      </c>
      <c r="H381">
        <f t="shared" si="371"/>
        <v>2020</v>
      </c>
      <c r="I381">
        <f t="shared" si="371"/>
        <v>2021</v>
      </c>
      <c r="J381">
        <f t="shared" si="371"/>
        <v>2022</v>
      </c>
      <c r="K381">
        <f>J381+1</f>
        <v>2023</v>
      </c>
      <c r="L381">
        <f t="shared" ref="L381:M381" si="372">K381+1</f>
        <v>2024</v>
      </c>
      <c r="M381">
        <f t="shared" si="372"/>
        <v>2025</v>
      </c>
      <c r="N381">
        <f t="shared" ref="N381" si="373">M381+1</f>
        <v>2026</v>
      </c>
      <c r="O381">
        <f t="shared" ref="O381" si="374">N381+1</f>
        <v>2027</v>
      </c>
      <c r="P381">
        <f t="shared" ref="P381" si="375">O381+1</f>
        <v>2028</v>
      </c>
      <c r="Q381">
        <f t="shared" ref="Q381" si="376">P381+1</f>
        <v>2029</v>
      </c>
      <c r="R381">
        <f t="shared" ref="R381" si="377">Q381+1</f>
        <v>2030</v>
      </c>
      <c r="S381">
        <f t="shared" ref="S381" si="378">R381+1</f>
        <v>2031</v>
      </c>
    </row>
    <row r="382" spans="1:19" x14ac:dyDescent="0.25">
      <c r="A382" s="4" t="s">
        <v>589</v>
      </c>
      <c r="B382" s="4"/>
      <c r="C382" s="13">
        <v>124.96299999999999</v>
      </c>
      <c r="D382" s="13">
        <v>111.964</v>
      </c>
      <c r="E382" s="13">
        <v>143.29</v>
      </c>
      <c r="F382" s="13">
        <v>127.001</v>
      </c>
      <c r="G382" s="13">
        <v>130.078</v>
      </c>
      <c r="H382" s="13">
        <v>134.74700000000001</v>
      </c>
      <c r="I382" s="13">
        <v>182.52699999999999</v>
      </c>
      <c r="J382" s="13">
        <v>163.04400000000001</v>
      </c>
      <c r="K382" s="13">
        <v>167.078</v>
      </c>
      <c r="L382" s="13">
        <v>173.67099999999999</v>
      </c>
      <c r="M382" s="13">
        <v>202.69200000000001</v>
      </c>
      <c r="N382" s="13">
        <v>228.03100000000001</v>
      </c>
      <c r="O382" s="13">
        <v>263.02699999999999</v>
      </c>
      <c r="P382" s="13">
        <v>290.12099999999998</v>
      </c>
      <c r="Q382" s="13">
        <v>313.66000000000003</v>
      </c>
      <c r="R382" s="13">
        <v>338.08</v>
      </c>
      <c r="S382" s="13">
        <v>362.55700000000002</v>
      </c>
    </row>
    <row r="383" spans="1:19" x14ac:dyDescent="0.25">
      <c r="A383" t="s">
        <v>282</v>
      </c>
      <c r="C383" s="13">
        <v>1.4810000000000001</v>
      </c>
      <c r="D383" s="13">
        <v>2.7069999999999999</v>
      </c>
      <c r="E383" s="13">
        <v>-0.186</v>
      </c>
      <c r="F383" s="13">
        <v>0.38100000000000001</v>
      </c>
      <c r="G383" s="13">
        <v>0.28599999999999998</v>
      </c>
      <c r="H383" s="13">
        <v>1.4630000000000001</v>
      </c>
      <c r="I383" s="13">
        <v>3.2530000000000001</v>
      </c>
      <c r="J383" s="13">
        <v>7.9390000000000001</v>
      </c>
      <c r="K383" s="13">
        <v>7.1639999999999997</v>
      </c>
      <c r="L383" s="13">
        <v>3.7040000000000002</v>
      </c>
      <c r="M383" s="13">
        <v>0.86399999999999999</v>
      </c>
      <c r="N383" s="13">
        <v>2.5</v>
      </c>
      <c r="O383" s="13">
        <v>2.1</v>
      </c>
      <c r="P383" s="13">
        <v>2.1</v>
      </c>
      <c r="Q383" s="13">
        <v>2.1</v>
      </c>
      <c r="R383" s="13">
        <v>2.1</v>
      </c>
      <c r="S383" s="13">
        <v>2.1</v>
      </c>
    </row>
    <row r="384" spans="1:19" x14ac:dyDescent="0.25">
      <c r="A384" s="7" t="s">
        <v>283</v>
      </c>
      <c r="B384" s="7"/>
      <c r="C384">
        <v>143</v>
      </c>
      <c r="D384">
        <v>145</v>
      </c>
      <c r="E384">
        <v>137</v>
      </c>
      <c r="F384">
        <v>159</v>
      </c>
      <c r="G384" s="8">
        <v>164</v>
      </c>
      <c r="H384" s="8">
        <v>219</v>
      </c>
      <c r="I384" s="8">
        <v>239</v>
      </c>
      <c r="J384" s="8">
        <v>227.9</v>
      </c>
      <c r="K384" s="8">
        <v>266.2</v>
      </c>
      <c r="L384" s="8">
        <v>269.8</v>
      </c>
      <c r="M384" s="8">
        <v>299.89999999999998</v>
      </c>
      <c r="N384" s="8">
        <v>294.10000000000002</v>
      </c>
      <c r="O384" s="8">
        <v>325.8</v>
      </c>
      <c r="P384" s="8">
        <v>347</v>
      </c>
      <c r="Q384" s="8">
        <v>375.3</v>
      </c>
      <c r="R384" s="8">
        <v>405.5</v>
      </c>
      <c r="S384" s="8">
        <v>433.6</v>
      </c>
    </row>
    <row r="385" spans="1:19" x14ac:dyDescent="0.25">
      <c r="A385" s="7" t="s">
        <v>284</v>
      </c>
      <c r="B385" s="7"/>
      <c r="C385">
        <v>5</v>
      </c>
      <c r="D385">
        <v>5</v>
      </c>
      <c r="E385">
        <v>3</v>
      </c>
      <c r="F385">
        <v>3</v>
      </c>
      <c r="G385">
        <v>9</v>
      </c>
      <c r="H385">
        <v>12</v>
      </c>
      <c r="I385">
        <v>15</v>
      </c>
      <c r="J385">
        <v>14.6</v>
      </c>
      <c r="K385">
        <v>31.9</v>
      </c>
      <c r="L385">
        <v>44.1</v>
      </c>
      <c r="M385">
        <v>57.5</v>
      </c>
      <c r="N385" s="8">
        <v>61</v>
      </c>
      <c r="O385" s="8">
        <v>60.8</v>
      </c>
      <c r="P385" s="8">
        <v>63.5</v>
      </c>
      <c r="Q385" s="8">
        <v>62.9</v>
      </c>
      <c r="R385" s="8">
        <v>62.5</v>
      </c>
      <c r="S385" s="8">
        <v>64.5</v>
      </c>
    </row>
    <row r="386" spans="1:19" x14ac:dyDescent="0.25">
      <c r="A386" s="7" t="s">
        <v>285</v>
      </c>
      <c r="B386" s="7"/>
      <c r="C386" s="8">
        <f t="shared" ref="C386:S386" si="379">C384-C385</f>
        <v>138</v>
      </c>
      <c r="D386" s="8">
        <f t="shared" si="379"/>
        <v>140</v>
      </c>
      <c r="E386" s="8">
        <f t="shared" si="379"/>
        <v>134</v>
      </c>
      <c r="F386" s="8">
        <f t="shared" si="379"/>
        <v>156</v>
      </c>
      <c r="G386" s="8">
        <f t="shared" si="379"/>
        <v>155</v>
      </c>
      <c r="H386" s="8">
        <f t="shared" si="379"/>
        <v>207</v>
      </c>
      <c r="I386" s="8">
        <f t="shared" si="379"/>
        <v>224</v>
      </c>
      <c r="J386" s="8">
        <f t="shared" si="379"/>
        <v>213.3</v>
      </c>
      <c r="K386" s="8">
        <f t="shared" si="379"/>
        <v>234.29999999999998</v>
      </c>
      <c r="L386" s="8">
        <f t="shared" si="379"/>
        <v>225.70000000000002</v>
      </c>
      <c r="M386" s="8">
        <f t="shared" si="379"/>
        <v>242.39999999999998</v>
      </c>
      <c r="N386" s="8">
        <f t="shared" si="379"/>
        <v>233.10000000000002</v>
      </c>
      <c r="O386" s="8">
        <f t="shared" si="379"/>
        <v>265</v>
      </c>
      <c r="P386" s="8">
        <f t="shared" si="379"/>
        <v>283.5</v>
      </c>
      <c r="Q386" s="8">
        <f t="shared" si="379"/>
        <v>312.40000000000003</v>
      </c>
      <c r="R386" s="8">
        <f t="shared" si="379"/>
        <v>343</v>
      </c>
      <c r="S386" s="8">
        <f t="shared" si="379"/>
        <v>369.1</v>
      </c>
    </row>
    <row r="387" spans="1:19" x14ac:dyDescent="0.25">
      <c r="A387" t="s">
        <v>286</v>
      </c>
      <c r="C387">
        <v>1</v>
      </c>
      <c r="D387">
        <f t="shared" ref="D387:M387" si="380">C387*(1+(D383/100))</f>
        <v>1.0270699999999999</v>
      </c>
      <c r="E387">
        <f t="shared" si="380"/>
        <v>1.0251596498</v>
      </c>
      <c r="F387">
        <f t="shared" si="380"/>
        <v>1.029065508065738</v>
      </c>
      <c r="G387">
        <f t="shared" si="380"/>
        <v>1.0320086354188061</v>
      </c>
      <c r="H387">
        <f t="shared" si="380"/>
        <v>1.0471069217549831</v>
      </c>
      <c r="I387">
        <f t="shared" si="380"/>
        <v>1.0811693099196726</v>
      </c>
      <c r="J387">
        <f t="shared" si="380"/>
        <v>1.1670033414341956</v>
      </c>
      <c r="K387">
        <f t="shared" si="380"/>
        <v>1.2506074608145412</v>
      </c>
      <c r="L387">
        <f t="shared" si="380"/>
        <v>1.2969299611631118</v>
      </c>
      <c r="M387">
        <f t="shared" si="380"/>
        <v>1.308135436027561</v>
      </c>
      <c r="N387">
        <f t="shared" ref="N387" si="381">M387*(1+(N383/100))</f>
        <v>1.3408388219282499</v>
      </c>
      <c r="O387">
        <f t="shared" ref="O387" si="382">N387*(1+(O383/100))</f>
        <v>1.3689964371887431</v>
      </c>
      <c r="P387">
        <f t="shared" ref="P387" si="383">O387*(1+(P383/100))</f>
        <v>1.3977453623697065</v>
      </c>
      <c r="Q387">
        <f t="shared" ref="Q387" si="384">P387*(1+(Q383/100))</f>
        <v>1.4270980149794701</v>
      </c>
      <c r="R387">
        <f t="shared" ref="R387" si="385">Q387*(1+(R383/100))</f>
        <v>1.4570670732940387</v>
      </c>
      <c r="S387">
        <f t="shared" ref="S387" si="386">R387*(1+(S383/100))</f>
        <v>1.4876654818332133</v>
      </c>
    </row>
    <row r="388" spans="1:19" x14ac:dyDescent="0.25">
      <c r="A388" t="s">
        <v>287</v>
      </c>
      <c r="C388">
        <f>C386/C387</f>
        <v>138</v>
      </c>
      <c r="D388">
        <f t="shared" ref="D388:S388" si="387">D386/D387</f>
        <v>136.31008597271853</v>
      </c>
      <c r="E388">
        <f t="shared" si="387"/>
        <v>130.711348253067</v>
      </c>
      <c r="F388">
        <f t="shared" si="387"/>
        <v>151.59384779422081</v>
      </c>
      <c r="G388">
        <f t="shared" si="387"/>
        <v>150.19254169040789</v>
      </c>
      <c r="H388">
        <f t="shared" si="387"/>
        <v>197.68754813793197</v>
      </c>
      <c r="I388">
        <f t="shared" si="387"/>
        <v>207.1830914407314</v>
      </c>
      <c r="J388">
        <f t="shared" si="387"/>
        <v>182.77582627815249</v>
      </c>
      <c r="K388">
        <f t="shared" si="387"/>
        <v>187.34895428130307</v>
      </c>
      <c r="L388">
        <f t="shared" si="387"/>
        <v>174.0263597562261</v>
      </c>
      <c r="M388">
        <f t="shared" si="387"/>
        <v>185.30191394868143</v>
      </c>
      <c r="N388">
        <f t="shared" si="387"/>
        <v>173.84639837976999</v>
      </c>
      <c r="O388">
        <f t="shared" si="387"/>
        <v>193.57245409942914</v>
      </c>
      <c r="P388">
        <f t="shared" si="387"/>
        <v>202.8266432731069</v>
      </c>
      <c r="Q388">
        <f t="shared" si="387"/>
        <v>218.90577712316008</v>
      </c>
      <c r="R388">
        <f t="shared" si="387"/>
        <v>235.40439989805603</v>
      </c>
      <c r="S388">
        <f t="shared" si="387"/>
        <v>248.10685231814833</v>
      </c>
    </row>
    <row r="389" spans="1:19" x14ac:dyDescent="0.25">
      <c r="A389" t="s">
        <v>288</v>
      </c>
      <c r="C389" s="13">
        <v>1.6279999999999999</v>
      </c>
      <c r="D389" s="13">
        <v>1.6639999999999999</v>
      </c>
      <c r="E389" s="13">
        <v>1.7</v>
      </c>
      <c r="F389" s="13">
        <v>1.738</v>
      </c>
      <c r="G389" s="13">
        <v>1.776</v>
      </c>
      <c r="H389" s="13">
        <v>1.8149999999999999</v>
      </c>
      <c r="I389" s="13">
        <v>1.855</v>
      </c>
      <c r="J389" s="13">
        <v>1.8959999999999999</v>
      </c>
      <c r="K389" s="13">
        <v>1.9370000000000001</v>
      </c>
      <c r="L389" s="13">
        <v>1.978</v>
      </c>
      <c r="M389" s="13">
        <v>2.0190000000000001</v>
      </c>
      <c r="N389" s="13">
        <v>2.06</v>
      </c>
      <c r="O389" s="13">
        <v>2.1030000000000002</v>
      </c>
      <c r="P389" s="13">
        <v>2.145</v>
      </c>
      <c r="Q389" s="13">
        <v>2.1869999999999998</v>
      </c>
      <c r="R389" s="13">
        <v>2.23</v>
      </c>
      <c r="S389" s="13">
        <v>2.2730000000000001</v>
      </c>
    </row>
    <row r="390" spans="1:19" x14ac:dyDescent="0.25">
      <c r="A390" t="s">
        <v>289</v>
      </c>
      <c r="C390">
        <f>C388/C389</f>
        <v>84.766584766584771</v>
      </c>
      <c r="D390">
        <f t="shared" ref="D390:H390" si="388">D388/D389</f>
        <v>81.917118973989503</v>
      </c>
      <c r="E390">
        <f t="shared" si="388"/>
        <v>76.889028384157058</v>
      </c>
      <c r="F390">
        <f t="shared" si="388"/>
        <v>87.223157534074119</v>
      </c>
      <c r="G390">
        <f t="shared" si="388"/>
        <v>84.567872573427863</v>
      </c>
      <c r="H390">
        <f t="shared" si="388"/>
        <v>108.91875930464572</v>
      </c>
      <c r="I390">
        <f>I388/I389</f>
        <v>111.68899808125683</v>
      </c>
      <c r="J390">
        <f>J388/J389</f>
        <v>96.400752256409547</v>
      </c>
      <c r="K390">
        <f>K388/K389</f>
        <v>96.721194776098642</v>
      </c>
      <c r="L390">
        <f>L388/L389</f>
        <v>87.98097055420935</v>
      </c>
      <c r="M390">
        <f>M388/M389</f>
        <v>91.779055942883318</v>
      </c>
      <c r="N390">
        <f t="shared" ref="N390:S390" si="389">N388/N389</f>
        <v>84.391455524160193</v>
      </c>
      <c r="O390">
        <f t="shared" si="389"/>
        <v>92.045865002106098</v>
      </c>
      <c r="P390">
        <f t="shared" si="389"/>
        <v>94.557875651798085</v>
      </c>
      <c r="Q390">
        <f t="shared" si="389"/>
        <v>100.09409104854143</v>
      </c>
      <c r="R390">
        <f t="shared" si="389"/>
        <v>105.56251116504755</v>
      </c>
      <c r="S390">
        <f t="shared" si="389"/>
        <v>109.15391654999925</v>
      </c>
    </row>
    <row r="391" spans="1:19" x14ac:dyDescent="0.25">
      <c r="A391" t="s">
        <v>290</v>
      </c>
      <c r="G391">
        <v>100</v>
      </c>
      <c r="H391">
        <f t="shared" ref="H391" si="390">(H390/G390)*G391</f>
        <v>128.79448895923767</v>
      </c>
      <c r="I391">
        <f>(I390/H390)*H391</f>
        <v>132.07024687097393</v>
      </c>
      <c r="J391">
        <f>(J390/I390)*I391</f>
        <v>113.99216903878897</v>
      </c>
      <c r="K391">
        <f>(K390/J390)*J391</f>
        <v>114.37108659925008</v>
      </c>
      <c r="L391">
        <f>(L390/K390)*K391</f>
        <v>104.03592744729151</v>
      </c>
      <c r="M391">
        <f>(M390/L390)*L391</f>
        <v>108.52709563338513</v>
      </c>
      <c r="N391">
        <f t="shared" ref="N391:S391" si="391">(N390/M390)*M391</f>
        <v>99.791389987829618</v>
      </c>
      <c r="O391">
        <f t="shared" si="391"/>
        <v>108.84259258406355</v>
      </c>
      <c r="P391">
        <f t="shared" si="391"/>
        <v>111.813000344423</v>
      </c>
      <c r="Q391">
        <f t="shared" si="391"/>
        <v>118.35947624392776</v>
      </c>
      <c r="R391">
        <f t="shared" si="391"/>
        <v>124.82578543452264</v>
      </c>
      <c r="S391">
        <f t="shared" si="391"/>
        <v>129.07255820491886</v>
      </c>
    </row>
    <row r="392" spans="1:19" x14ac:dyDescent="0.25">
      <c r="A392" t="s">
        <v>519</v>
      </c>
      <c r="M392" s="12">
        <f>(M391-G391)/G391</f>
        <v>8.5270956333851303E-2</v>
      </c>
    </row>
    <row r="393" spans="1:19" x14ac:dyDescent="0.25">
      <c r="A393" t="s">
        <v>689</v>
      </c>
      <c r="G393">
        <v>871</v>
      </c>
      <c r="M393" s="12"/>
    </row>
    <row r="395" spans="1:19" x14ac:dyDescent="0.25">
      <c r="A395" t="s">
        <v>416</v>
      </c>
    </row>
    <row r="396" spans="1:19" x14ac:dyDescent="0.25">
      <c r="O396" s="5" t="s">
        <v>417</v>
      </c>
    </row>
    <row r="397" spans="1:19" x14ac:dyDescent="0.25">
      <c r="A397" t="s">
        <v>337</v>
      </c>
      <c r="F397">
        <v>17.2</v>
      </c>
      <c r="G397">
        <f>F397</f>
        <v>17.2</v>
      </c>
      <c r="H397">
        <v>22.3</v>
      </c>
      <c r="I397">
        <v>23.6</v>
      </c>
      <c r="J397">
        <v>29.7</v>
      </c>
      <c r="K397">
        <v>30.9</v>
      </c>
      <c r="L397">
        <v>33.9</v>
      </c>
      <c r="M397">
        <v>33.299999999999997</v>
      </c>
      <c r="O397" s="5"/>
    </row>
    <row r="398" spans="1:19" x14ac:dyDescent="0.25">
      <c r="A398" t="s">
        <v>298</v>
      </c>
      <c r="F398">
        <f>(F397/F387)/F389</f>
        <v>9.6169122409363759</v>
      </c>
      <c r="G398">
        <f>(G397/G387)/G389</f>
        <v>9.384305859761028</v>
      </c>
      <c r="H398">
        <f t="shared" ref="H398:M398" si="392">(H397/H387)/H389</f>
        <v>11.733760060355554</v>
      </c>
      <c r="I398">
        <f t="shared" si="392"/>
        <v>11.767233726418128</v>
      </c>
      <c r="J398">
        <f t="shared" si="392"/>
        <v>13.422889554689934</v>
      </c>
      <c r="K398">
        <f t="shared" si="392"/>
        <v>12.755804176617362</v>
      </c>
      <c r="L398">
        <f t="shared" si="392"/>
        <v>13.21468720331279</v>
      </c>
      <c r="M398">
        <f t="shared" si="392"/>
        <v>12.60826139809412</v>
      </c>
      <c r="O398" s="5" t="s">
        <v>418</v>
      </c>
    </row>
    <row r="399" spans="1:19" x14ac:dyDescent="0.25">
      <c r="A399" t="s">
        <v>290</v>
      </c>
      <c r="G399">
        <v>100</v>
      </c>
      <c r="H399">
        <f t="shared" ref="H399" si="393">(H398/G398)*G399</f>
        <v>125.03599345231011</v>
      </c>
      <c r="I399">
        <f t="shared" ref="I399" si="394">(I398/H398)*H399</f>
        <v>125.39269182257644</v>
      </c>
      <c r="J399">
        <f t="shared" ref="J399" si="395">(J398/I398)*I399</f>
        <v>143.03550795638441</v>
      </c>
      <c r="K399">
        <f t="shared" ref="K399" si="396">(K398/J398)*J399</f>
        <v>135.92698668649518</v>
      </c>
      <c r="L399">
        <f t="shared" ref="L399" si="397">(L398/K398)*K399</f>
        <v>140.81688513559703</v>
      </c>
      <c r="M399">
        <f t="shared" ref="M399" si="398">(M398/L398)*L399</f>
        <v>134.35475768279346</v>
      </c>
      <c r="O399" s="5"/>
    </row>
    <row r="400" spans="1:19" x14ac:dyDescent="0.25">
      <c r="A400" t="s">
        <v>629</v>
      </c>
      <c r="M400" s="12">
        <f>(M398-F398)/F398</f>
        <v>0.31105089473775666</v>
      </c>
      <c r="O400" s="5"/>
    </row>
    <row r="401" spans="1:19" x14ac:dyDescent="0.25">
      <c r="A401" t="s">
        <v>336</v>
      </c>
      <c r="F401">
        <v>16.5</v>
      </c>
      <c r="G401">
        <f>F401</f>
        <v>16.5</v>
      </c>
      <c r="H401">
        <v>33.5</v>
      </c>
      <c r="I401">
        <v>19.8</v>
      </c>
      <c r="J401">
        <v>21.2</v>
      </c>
      <c r="K401">
        <v>21.4</v>
      </c>
      <c r="L401">
        <v>19</v>
      </c>
      <c r="M401">
        <v>18.7</v>
      </c>
      <c r="O401" s="5"/>
    </row>
    <row r="402" spans="1:19" x14ac:dyDescent="0.25">
      <c r="A402" t="s">
        <v>299</v>
      </c>
      <c r="F402">
        <f>(F401/F387)/F389</f>
        <v>9.2255262776424534</v>
      </c>
      <c r="G402">
        <f>(G401/G387)/G389</f>
        <v>9.00238643523587</v>
      </c>
      <c r="H402">
        <f t="shared" ref="H402:M402" si="399">(H401/H387)/H389</f>
        <v>17.626948969592423</v>
      </c>
      <c r="I402">
        <f t="shared" si="399"/>
        <v>9.8725096518253803</v>
      </c>
      <c r="J402">
        <f t="shared" si="399"/>
        <v>9.5813218370177307</v>
      </c>
      <c r="K402">
        <f t="shared" si="399"/>
        <v>8.834116808401669</v>
      </c>
      <c r="L402">
        <f t="shared" si="399"/>
        <v>7.4064618543641005</v>
      </c>
      <c r="M402">
        <f t="shared" si="399"/>
        <v>7.0803149592900922</v>
      </c>
    </row>
    <row r="403" spans="1:19" x14ac:dyDescent="0.25">
      <c r="A403" t="s">
        <v>290</v>
      </c>
      <c r="G403">
        <v>100</v>
      </c>
      <c r="H403">
        <f t="shared" ref="H403" si="400">(H402/G402)*G403</f>
        <v>195.80306951276282</v>
      </c>
      <c r="I403">
        <f t="shared" ref="I403" si="401">(I402/H402)*H403</f>
        <v>109.66547284821939</v>
      </c>
      <c r="J403">
        <f t="shared" ref="J403" si="402">(J402/I402)*I403</f>
        <v>106.4309103585675</v>
      </c>
      <c r="K403">
        <f t="shared" ref="K403" si="403">(K402/J402)*J403</f>
        <v>98.130833106923902</v>
      </c>
      <c r="L403">
        <f t="shared" ref="L403" si="404">(L402/K402)*K403</f>
        <v>82.272205349625651</v>
      </c>
      <c r="M403">
        <f t="shared" ref="M403" si="405">(M402/L402)*L403</f>
        <v>78.649311604502131</v>
      </c>
    </row>
    <row r="404" spans="1:19" x14ac:dyDescent="0.25">
      <c r="A404" t="s">
        <v>629</v>
      </c>
      <c r="M404" s="12">
        <f>(M402-F402)/F402</f>
        <v>-0.23252996672408388</v>
      </c>
    </row>
    <row r="406" spans="1:19" x14ac:dyDescent="0.25">
      <c r="A406" s="2" t="s">
        <v>127</v>
      </c>
      <c r="B406" s="2"/>
      <c r="C406" s="4" t="s">
        <v>419</v>
      </c>
      <c r="D406" s="10"/>
      <c r="E406" s="10"/>
      <c r="F406" s="10"/>
    </row>
    <row r="407" spans="1:19" x14ac:dyDescent="0.25">
      <c r="A407" s="4" t="s">
        <v>645</v>
      </c>
      <c r="B407" s="4"/>
      <c r="C407">
        <v>2015</v>
      </c>
      <c r="D407">
        <v>2016</v>
      </c>
      <c r="E407">
        <v>2017</v>
      </c>
      <c r="F407">
        <f>E407+1</f>
        <v>2018</v>
      </c>
      <c r="G407">
        <f t="shared" ref="G407:J407" si="406">F407+1</f>
        <v>2019</v>
      </c>
      <c r="H407">
        <f t="shared" si="406"/>
        <v>2020</v>
      </c>
      <c r="I407">
        <f t="shared" si="406"/>
        <v>2021</v>
      </c>
      <c r="J407">
        <f t="shared" si="406"/>
        <v>2022</v>
      </c>
      <c r="K407">
        <f>J407+1</f>
        <v>2023</v>
      </c>
      <c r="L407">
        <f t="shared" ref="L407" si="407">K407+1</f>
        <v>2024</v>
      </c>
      <c r="M407">
        <v>2025</v>
      </c>
      <c r="N407">
        <v>2026</v>
      </c>
      <c r="O407">
        <f>N407+1</f>
        <v>2027</v>
      </c>
    </row>
    <row r="408" spans="1:19" x14ac:dyDescent="0.25">
      <c r="A408" s="4" t="s">
        <v>589</v>
      </c>
      <c r="B408" s="4"/>
      <c r="C408" s="13">
        <v>691.37400000000002</v>
      </c>
      <c r="D408" s="13">
        <v>824.13599999999997</v>
      </c>
      <c r="E408" s="13">
        <v>1034.6980000000001</v>
      </c>
      <c r="F408" s="13">
        <v>1087.979</v>
      </c>
      <c r="G408" s="13">
        <v>1213.662</v>
      </c>
      <c r="H408" s="13">
        <v>1295.519</v>
      </c>
      <c r="I408" s="13">
        <v>1527.183</v>
      </c>
      <c r="J408" s="13">
        <v>2047.5229999999999</v>
      </c>
      <c r="K408" s="13">
        <v>2729.8870000000002</v>
      </c>
      <c r="L408" s="13">
        <v>3756.857</v>
      </c>
      <c r="M408" s="13">
        <v>4983.6909999999998</v>
      </c>
      <c r="N408" s="13">
        <v>6002.9960000000001</v>
      </c>
      <c r="O408" s="13">
        <v>7433.5510000000004</v>
      </c>
      <c r="P408" s="13"/>
      <c r="Q408" s="13"/>
      <c r="R408" s="13"/>
      <c r="S408" s="13"/>
    </row>
    <row r="409" spans="1:19" x14ac:dyDescent="0.25">
      <c r="A409" t="s">
        <v>282</v>
      </c>
      <c r="C409" s="13">
        <v>21.86</v>
      </c>
      <c r="D409" s="13">
        <v>21.727</v>
      </c>
      <c r="E409" s="13">
        <v>11.541</v>
      </c>
      <c r="F409" s="13">
        <v>9.2149999999999999</v>
      </c>
      <c r="G409" s="13">
        <v>9.3780000000000001</v>
      </c>
      <c r="H409" s="13">
        <v>8.6389999999999993</v>
      </c>
      <c r="I409" s="13">
        <v>9.343</v>
      </c>
      <c r="J409" s="13">
        <v>20.838999999999999</v>
      </c>
      <c r="K409" s="13">
        <v>28.798999999999999</v>
      </c>
      <c r="L409" s="13">
        <v>32.161999999999999</v>
      </c>
      <c r="M409" s="13">
        <v>28.381</v>
      </c>
      <c r="N409" s="13">
        <v>24.390999999999998</v>
      </c>
      <c r="O409" s="13">
        <v>22.047999999999998</v>
      </c>
      <c r="P409" s="13"/>
      <c r="Q409" s="13"/>
      <c r="R409" s="13"/>
      <c r="S409" s="13"/>
    </row>
    <row r="410" spans="1:19" x14ac:dyDescent="0.25">
      <c r="A410" s="7" t="s">
        <v>420</v>
      </c>
      <c r="B410" s="7"/>
      <c r="C410">
        <v>928</v>
      </c>
      <c r="D410">
        <v>1044</v>
      </c>
      <c r="E410">
        <v>1230</v>
      </c>
      <c r="F410" s="8">
        <v>1509.3</v>
      </c>
      <c r="G410" s="8">
        <v>1822.8</v>
      </c>
      <c r="H410" s="8">
        <v>2049.6999999999998</v>
      </c>
      <c r="I410" s="8">
        <v>1921</v>
      </c>
      <c r="J410" s="8">
        <v>3672</v>
      </c>
      <c r="K410" s="8">
        <v>4855</v>
      </c>
      <c r="L410" s="8">
        <v>6365</v>
      </c>
      <c r="M410" s="8">
        <v>8058</v>
      </c>
      <c r="N410" s="8">
        <v>10426</v>
      </c>
      <c r="O410" s="8">
        <v>12450</v>
      </c>
    </row>
    <row r="411" spans="1:19" x14ac:dyDescent="0.25">
      <c r="A411" s="7" t="s">
        <v>284</v>
      </c>
      <c r="B411" s="7"/>
      <c r="C411">
        <v>118</v>
      </c>
      <c r="D411">
        <v>131</v>
      </c>
      <c r="E411">
        <v>155</v>
      </c>
      <c r="F411">
        <v>224.3</v>
      </c>
      <c r="G411">
        <v>261.7</v>
      </c>
      <c r="H411">
        <v>348.3</v>
      </c>
      <c r="I411">
        <v>271</v>
      </c>
      <c r="J411">
        <v>627</v>
      </c>
      <c r="K411">
        <v>872</v>
      </c>
      <c r="L411">
        <v>1434</v>
      </c>
      <c r="M411">
        <v>2271</v>
      </c>
      <c r="N411">
        <v>3577</v>
      </c>
      <c r="O411">
        <v>4542</v>
      </c>
    </row>
    <row r="412" spans="1:19" x14ac:dyDescent="0.25">
      <c r="A412" t="s">
        <v>421</v>
      </c>
      <c r="C412" s="8">
        <f t="shared" ref="C412:M412" si="408">C410-C411</f>
        <v>810</v>
      </c>
      <c r="D412" s="8">
        <f t="shared" si="408"/>
        <v>913</v>
      </c>
      <c r="E412" s="8">
        <f t="shared" si="408"/>
        <v>1075</v>
      </c>
      <c r="F412" s="8">
        <f t="shared" si="408"/>
        <v>1285</v>
      </c>
      <c r="G412" s="8">
        <f t="shared" si="408"/>
        <v>1561.1</v>
      </c>
      <c r="H412" s="8">
        <f t="shared" si="408"/>
        <v>1701.3999999999999</v>
      </c>
      <c r="I412" s="8">
        <f t="shared" si="408"/>
        <v>1650</v>
      </c>
      <c r="J412" s="8">
        <f t="shared" si="408"/>
        <v>3045</v>
      </c>
      <c r="K412" s="8">
        <f t="shared" si="408"/>
        <v>3983</v>
      </c>
      <c r="L412" s="8">
        <f t="shared" si="408"/>
        <v>4931</v>
      </c>
      <c r="M412" s="8">
        <f t="shared" si="408"/>
        <v>5787</v>
      </c>
      <c r="N412" s="8">
        <f t="shared" ref="N412:O412" si="409">N410-N411</f>
        <v>6849</v>
      </c>
      <c r="O412" s="8">
        <f t="shared" si="409"/>
        <v>7908</v>
      </c>
    </row>
    <row r="413" spans="1:19" x14ac:dyDescent="0.25">
      <c r="A413" t="s">
        <v>286</v>
      </c>
      <c r="C413">
        <v>1</v>
      </c>
      <c r="D413">
        <f t="shared" ref="D413:M413" si="410">C413*(1+(D409/100))</f>
        <v>1.2172700000000001</v>
      </c>
      <c r="E413">
        <f t="shared" si="410"/>
        <v>1.3577551307000002</v>
      </c>
      <c r="F413">
        <f t="shared" si="410"/>
        <v>1.4828722659940052</v>
      </c>
      <c r="G413">
        <f t="shared" si="410"/>
        <v>1.6219360270989229</v>
      </c>
      <c r="H413">
        <f t="shared" si="410"/>
        <v>1.7620550804799988</v>
      </c>
      <c r="I413">
        <f t="shared" si="410"/>
        <v>1.9266838866492448</v>
      </c>
      <c r="J413">
        <f t="shared" si="410"/>
        <v>2.328185541788081</v>
      </c>
      <c r="K413">
        <f t="shared" si="410"/>
        <v>2.9986796959676303</v>
      </c>
      <c r="L413">
        <f t="shared" si="410"/>
        <v>3.9631150597847395</v>
      </c>
      <c r="M413">
        <f t="shared" si="410"/>
        <v>5.0878867449022458</v>
      </c>
      <c r="N413">
        <f t="shared" ref="N413" si="411">M413*(1+(N409/100))</f>
        <v>6.3288732008513531</v>
      </c>
      <c r="O413">
        <f t="shared" ref="O413" si="412">N413*(1+(O409/100))</f>
        <v>7.7242631641750599</v>
      </c>
    </row>
    <row r="414" spans="1:19" x14ac:dyDescent="0.25">
      <c r="A414" t="s">
        <v>287</v>
      </c>
      <c r="C414">
        <f>C412/C413</f>
        <v>810</v>
      </c>
      <c r="D414">
        <f t="shared" ref="D414:L414" si="413">D412/D413</f>
        <v>750.03902174538098</v>
      </c>
      <c r="E414">
        <f t="shared" si="413"/>
        <v>791.74806685928422</v>
      </c>
      <c r="F414">
        <f t="shared" si="413"/>
        <v>866.56148979806653</v>
      </c>
      <c r="G414">
        <f t="shared" si="413"/>
        <v>962.49172218725698</v>
      </c>
      <c r="H414">
        <f t="shared" si="413"/>
        <v>965.57708033537972</v>
      </c>
      <c r="I414">
        <f t="shared" si="413"/>
        <v>856.39372988662183</v>
      </c>
      <c r="J414">
        <f t="shared" si="413"/>
        <v>1307.8854521454484</v>
      </c>
      <c r="K414">
        <f t="shared" si="413"/>
        <v>1328.2512318191236</v>
      </c>
      <c r="L414">
        <f t="shared" si="413"/>
        <v>1244.223275280792</v>
      </c>
      <c r="M414">
        <f>M412/M413</f>
        <v>1137.4073933147633</v>
      </c>
      <c r="N414">
        <f>N412/N413</f>
        <v>1082.1831600416137</v>
      </c>
      <c r="O414">
        <f>O412/O413</f>
        <v>1023.7869725460814</v>
      </c>
    </row>
    <row r="415" spans="1:19" x14ac:dyDescent="0.25">
      <c r="A415" t="s">
        <v>288</v>
      </c>
      <c r="C415">
        <v>18.111000000000001</v>
      </c>
      <c r="D415">
        <v>18.632000000000001</v>
      </c>
      <c r="E415">
        <v>19.169</v>
      </c>
      <c r="F415">
        <v>19.721</v>
      </c>
      <c r="G415">
        <v>20.289000000000001</v>
      </c>
      <c r="H415">
        <v>20.873000000000001</v>
      </c>
      <c r="I415">
        <v>21.474</v>
      </c>
      <c r="J415">
        <v>22.093</v>
      </c>
      <c r="K415">
        <v>22.728999999999999</v>
      </c>
      <c r="L415">
        <v>23.384</v>
      </c>
      <c r="M415">
        <v>24.056999999999999</v>
      </c>
      <c r="N415">
        <v>24.75</v>
      </c>
      <c r="O415">
        <v>25.463000000000001</v>
      </c>
    </row>
    <row r="416" spans="1:19" x14ac:dyDescent="0.25">
      <c r="A416" t="s">
        <v>289</v>
      </c>
      <c r="C416">
        <f>C414/C415</f>
        <v>44.724200761967865</v>
      </c>
      <c r="D416">
        <f t="shared" ref="D416:L416" si="414">D414/D415</f>
        <v>40.255421948549859</v>
      </c>
      <c r="E416">
        <f t="shared" si="414"/>
        <v>41.303566532384799</v>
      </c>
      <c r="F416">
        <f t="shared" si="414"/>
        <v>43.941052167641928</v>
      </c>
      <c r="G416">
        <f t="shared" si="414"/>
        <v>47.43909124093139</v>
      </c>
      <c r="H416">
        <f t="shared" si="414"/>
        <v>46.259621536692364</v>
      </c>
      <c r="I416">
        <f t="shared" si="414"/>
        <v>39.880494080591497</v>
      </c>
      <c r="J416">
        <f t="shared" si="414"/>
        <v>59.199088043518238</v>
      </c>
      <c r="K416">
        <f t="shared" si="414"/>
        <v>58.438612865463668</v>
      </c>
      <c r="L416">
        <f t="shared" si="414"/>
        <v>53.208316595996919</v>
      </c>
      <c r="M416">
        <f>M414/M415</f>
        <v>47.279685468460883</v>
      </c>
      <c r="N416">
        <f>N414/N415</f>
        <v>43.724572122893484</v>
      </c>
      <c r="O416">
        <f>O414/O415</f>
        <v>40.206848075485269</v>
      </c>
    </row>
    <row r="417" spans="1:16" x14ac:dyDescent="0.25">
      <c r="A417" t="s">
        <v>700</v>
      </c>
      <c r="J417">
        <f t="shared" ref="J417:L417" si="415">(J412/(J413/$N$413))/J415</f>
        <v>374.66352183346231</v>
      </c>
      <c r="K417">
        <f t="shared" si="415"/>
        <v>369.85057085916014</v>
      </c>
      <c r="L417">
        <f t="shared" si="415"/>
        <v>336.74868896681915</v>
      </c>
      <c r="M417">
        <f>(M412/(M413/$N$413))/M415</f>
        <v>299.22713430602323</v>
      </c>
      <c r="N417">
        <f>N412/N415</f>
        <v>276.72727272727275</v>
      </c>
      <c r="O417">
        <f>(O412/(O413/$N$413))/O415</f>
        <v>254.46404327564053</v>
      </c>
    </row>
    <row r="418" spans="1:16" x14ac:dyDescent="0.25">
      <c r="A418" t="s">
        <v>701</v>
      </c>
      <c r="J418">
        <f t="shared" ref="J418:M418" si="416">(J417*1000)*0.00044</f>
        <v>164.85194960672342</v>
      </c>
      <c r="K418">
        <f t="shared" si="416"/>
        <v>162.73425117803046</v>
      </c>
      <c r="L418">
        <f t="shared" si="416"/>
        <v>148.16942314540043</v>
      </c>
      <c r="M418">
        <f t="shared" si="416"/>
        <v>131.65993909465024</v>
      </c>
      <c r="N418">
        <f>(N417*1000)*0.00044</f>
        <v>121.76000000000002</v>
      </c>
      <c r="O418">
        <f>(O417*1000)*0.00044</f>
        <v>111.96417904128184</v>
      </c>
    </row>
    <row r="419" spans="1:16" x14ac:dyDescent="0.25">
      <c r="A419" t="s">
        <v>290</v>
      </c>
      <c r="G419">
        <v>100</v>
      </c>
      <c r="H419">
        <f t="shared" ref="H419:L419" si="417">(H416/G416)*G419</f>
        <v>97.513717751782409</v>
      </c>
      <c r="I419">
        <f t="shared" si="417"/>
        <v>84.066732809126449</v>
      </c>
      <c r="J419">
        <f t="shared" si="417"/>
        <v>124.78967555019287</v>
      </c>
      <c r="K419">
        <f t="shared" si="417"/>
        <v>123.18661959325578</v>
      </c>
      <c r="L419">
        <f t="shared" si="417"/>
        <v>112.16133193986595</v>
      </c>
      <c r="M419">
        <f>(M416/L416)*L419</f>
        <v>99.663978022553351</v>
      </c>
      <c r="N419">
        <f t="shared" ref="N419:O419" si="418">(N416/M416)*M419</f>
        <v>92.169919319970163</v>
      </c>
      <c r="O419">
        <f t="shared" si="418"/>
        <v>84.754675993443172</v>
      </c>
    </row>
    <row r="420" spans="1:16" x14ac:dyDescent="0.25">
      <c r="A420" t="s">
        <v>519</v>
      </c>
      <c r="M420" s="12">
        <f>(M419-G419)/G419</f>
        <v>-3.3602197744664864E-3</v>
      </c>
    </row>
    <row r="421" spans="1:16" x14ac:dyDescent="0.25">
      <c r="A421" t="s">
        <v>667</v>
      </c>
      <c r="M421" s="12"/>
      <c r="N421">
        <f>(N419-J419)/J419</f>
        <v>-0.26139787675866177</v>
      </c>
    </row>
    <row r="422" spans="1:16" x14ac:dyDescent="0.25">
      <c r="P422" t="s">
        <v>422</v>
      </c>
    </row>
    <row r="423" spans="1:16" x14ac:dyDescent="0.25">
      <c r="A423" t="s">
        <v>297</v>
      </c>
      <c r="F423">
        <v>78</v>
      </c>
      <c r="G423">
        <v>87</v>
      </c>
      <c r="H423">
        <v>95</v>
      </c>
      <c r="I423">
        <v>103</v>
      </c>
      <c r="J423">
        <v>162</v>
      </c>
      <c r="K423">
        <v>191</v>
      </c>
      <c r="L423">
        <v>343</v>
      </c>
      <c r="M423">
        <v>445</v>
      </c>
      <c r="N423">
        <v>558</v>
      </c>
      <c r="P423" s="5" t="s">
        <v>424</v>
      </c>
    </row>
    <row r="424" spans="1:16" x14ac:dyDescent="0.25">
      <c r="A424" t="s">
        <v>423</v>
      </c>
      <c r="F424">
        <f t="shared" ref="F424:H424" si="419">(F423/F413)/F415</f>
        <v>2.6672389642615335</v>
      </c>
      <c r="G424">
        <f t="shared" si="419"/>
        <v>2.6437774248677415</v>
      </c>
      <c r="H424">
        <f t="shared" si="419"/>
        <v>2.5829693464122339</v>
      </c>
      <c r="I424">
        <f>(I423/I413)/I415</f>
        <v>2.4895096304854087</v>
      </c>
      <c r="J424">
        <f>(J423/J413)/J415</f>
        <v>3.1495081323645171</v>
      </c>
      <c r="K424">
        <f>(K423/K413)/K415</f>
        <v>2.8023537678392065</v>
      </c>
      <c r="L424">
        <f>(L423/L413)/L415</f>
        <v>3.7011666178111828</v>
      </c>
      <c r="M424">
        <f>(M423/M413)/M415</f>
        <v>3.6356419618913245</v>
      </c>
      <c r="N424">
        <f t="shared" ref="N424" si="420">(N423/N413)/N415</f>
        <v>3.5623173083040687</v>
      </c>
      <c r="P424" s="5" t="s">
        <v>425</v>
      </c>
    </row>
    <row r="425" spans="1:16" x14ac:dyDescent="0.25">
      <c r="A425" t="s">
        <v>301</v>
      </c>
      <c r="G425">
        <v>100</v>
      </c>
      <c r="H425">
        <f t="shared" ref="H425" si="421">(H424/G424)*G425</f>
        <v>97.699954698018885</v>
      </c>
      <c r="I425">
        <f t="shared" ref="I425" si="422">(I424/H424)*H425</f>
        <v>94.164872090544819</v>
      </c>
      <c r="J425">
        <f t="shared" ref="J425" si="423">(J424/I424)*I425</f>
        <v>119.12909546544279</v>
      </c>
      <c r="K425">
        <f t="shared" ref="K425" si="424">(K424/J424)*J425</f>
        <v>105.99809732392271</v>
      </c>
      <c r="L425">
        <f t="shared" ref="L425" si="425">(L424/K424)*K425</f>
        <v>139.99539382542153</v>
      </c>
      <c r="M425">
        <f t="shared" ref="M425:N425" si="426">(M424/L424)*L425</f>
        <v>137.51694555275213</v>
      </c>
      <c r="N425">
        <f t="shared" si="426"/>
        <v>134.74346496783022</v>
      </c>
      <c r="P425" s="5"/>
    </row>
    <row r="426" spans="1:16" x14ac:dyDescent="0.25">
      <c r="A426" t="s">
        <v>519</v>
      </c>
      <c r="M426" s="12">
        <f>(M424-G424)/G424</f>
        <v>0.37516945552752134</v>
      </c>
      <c r="P426" s="5"/>
    </row>
    <row r="427" spans="1:16" x14ac:dyDescent="0.25">
      <c r="A427" t="s">
        <v>294</v>
      </c>
      <c r="F427">
        <v>80</v>
      </c>
      <c r="G427">
        <v>77</v>
      </c>
      <c r="H427">
        <v>76</v>
      </c>
      <c r="I427">
        <v>76</v>
      </c>
      <c r="J427">
        <v>115</v>
      </c>
      <c r="K427">
        <v>233</v>
      </c>
      <c r="L427">
        <v>338</v>
      </c>
      <c r="M427">
        <v>333</v>
      </c>
      <c r="N427">
        <v>317</v>
      </c>
      <c r="P427" t="s">
        <v>426</v>
      </c>
    </row>
    <row r="428" spans="1:16" x14ac:dyDescent="0.25">
      <c r="A428" t="s">
        <v>298</v>
      </c>
      <c r="F428">
        <f t="shared" ref="F428:M428" si="427">(F427/F413)/F415</f>
        <v>2.735629706934906</v>
      </c>
      <c r="G428">
        <f t="shared" si="427"/>
        <v>2.3398949622392653</v>
      </c>
      <c r="H428">
        <f t="shared" si="427"/>
        <v>2.0663754771297871</v>
      </c>
      <c r="I428">
        <f t="shared" si="427"/>
        <v>1.8369197273484568</v>
      </c>
      <c r="J428">
        <f t="shared" si="427"/>
        <v>2.2357619458143176</v>
      </c>
      <c r="K428">
        <f t="shared" si="427"/>
        <v>3.4185781565787181</v>
      </c>
      <c r="L428">
        <f t="shared" si="427"/>
        <v>3.6472137516623317</v>
      </c>
      <c r="M428">
        <f t="shared" si="427"/>
        <v>2.7206039849658676</v>
      </c>
      <c r="N428">
        <f t="shared" ref="N428" si="428">(N427/N413)/N415</f>
        <v>2.0237537396637806</v>
      </c>
    </row>
    <row r="429" spans="1:16" x14ac:dyDescent="0.25">
      <c r="A429" t="s">
        <v>300</v>
      </c>
      <c r="G429">
        <v>100</v>
      </c>
      <c r="H429">
        <f t="shared" ref="H429" si="429">(H428/G428)*G429</f>
        <v>88.310608402365133</v>
      </c>
      <c r="I429">
        <f t="shared" ref="I429" si="430">(I428/H428)*H429</f>
        <v>78.504366947759735</v>
      </c>
      <c r="J429">
        <f t="shared" ref="J429" si="431">(J428/I428)*I429</f>
        <v>95.549671326900381</v>
      </c>
      <c r="K429">
        <f t="shared" ref="K429" si="432">(K428/J428)*J429</f>
        <v>146.09964172524906</v>
      </c>
      <c r="L429">
        <f t="shared" ref="L429" si="433">(L428/K428)*K429</f>
        <v>155.87083226043492</v>
      </c>
      <c r="M429">
        <f t="shared" ref="M429" si="434">(M428/L428)*L429</f>
        <v>116.27034669805292</v>
      </c>
      <c r="N429">
        <f t="shared" ref="N429" si="435">(N428/M428)*M429</f>
        <v>86.489084865889055</v>
      </c>
    </row>
    <row r="430" spans="1:16" x14ac:dyDescent="0.25">
      <c r="A430" t="s">
        <v>702</v>
      </c>
      <c r="F430">
        <f t="shared" ref="F430:G430" si="436">(F427/(F413/$N$413))/F415</f>
        <v>17.313453539673169</v>
      </c>
      <c r="G430">
        <f t="shared" si="436"/>
        <v>14.808898519323177</v>
      </c>
      <c r="I430">
        <f t="shared" ref="I430:L430" si="437">(I427/(I413/$N$413))/I415</f>
        <v>11.625632034530822</v>
      </c>
      <c r="J430">
        <f t="shared" si="437"/>
        <v>14.149853862347509</v>
      </c>
      <c r="K430">
        <f t="shared" si="437"/>
        <v>21.635747680186871</v>
      </c>
      <c r="L430">
        <f t="shared" si="437"/>
        <v>23.082753370672251</v>
      </c>
      <c r="M430">
        <f>(M427/(M413/$N$413))/M415</f>
        <v>17.218357650579875</v>
      </c>
      <c r="N430">
        <f>N427/N415</f>
        <v>12.808080808080808</v>
      </c>
    </row>
    <row r="431" spans="1:16" x14ac:dyDescent="0.25">
      <c r="A431" t="s">
        <v>703</v>
      </c>
      <c r="F431">
        <f t="shared" ref="F431:G431" si="438">(F430*1000)*0.00044</f>
        <v>7.6179195574561946</v>
      </c>
      <c r="G431">
        <f t="shared" si="438"/>
        <v>6.5159153485021983</v>
      </c>
      <c r="I431">
        <f t="shared" ref="I431:M431" si="439">(I430*1000)*0.00044</f>
        <v>5.1152780951935615</v>
      </c>
      <c r="J431">
        <f t="shared" si="439"/>
        <v>6.2259356994329043</v>
      </c>
      <c r="K431">
        <f t="shared" si="439"/>
        <v>9.5197289792822239</v>
      </c>
      <c r="L431">
        <f t="shared" si="439"/>
        <v>10.156411483095789</v>
      </c>
      <c r="M431">
        <f t="shared" si="439"/>
        <v>7.5760773662551451</v>
      </c>
      <c r="N431">
        <f>(N430*1000)*0.00044</f>
        <v>5.6355555555555554</v>
      </c>
    </row>
    <row r="433" spans="1:19" x14ac:dyDescent="0.25">
      <c r="A433" s="2" t="s">
        <v>202</v>
      </c>
      <c r="B433" s="2"/>
      <c r="C433" t="s">
        <v>427</v>
      </c>
    </row>
    <row r="434" spans="1:19" x14ac:dyDescent="0.25">
      <c r="A434" s="4" t="s">
        <v>721</v>
      </c>
      <c r="B434" s="4"/>
      <c r="C434">
        <v>2015</v>
      </c>
      <c r="D434">
        <v>2016</v>
      </c>
      <c r="E434">
        <v>2017</v>
      </c>
      <c r="F434">
        <f>E434+1</f>
        <v>2018</v>
      </c>
      <c r="G434">
        <f t="shared" ref="G434:J434" si="440">F434+1</f>
        <v>2019</v>
      </c>
      <c r="H434">
        <f t="shared" si="440"/>
        <v>2020</v>
      </c>
      <c r="I434">
        <f t="shared" si="440"/>
        <v>2021</v>
      </c>
      <c r="J434">
        <f t="shared" si="440"/>
        <v>2022</v>
      </c>
      <c r="K434">
        <f>J434+1</f>
        <v>2023</v>
      </c>
      <c r="L434">
        <f t="shared" ref="L434:M434" si="441">K434+1</f>
        <v>2024</v>
      </c>
      <c r="M434">
        <f t="shared" si="441"/>
        <v>2025</v>
      </c>
      <c r="N434">
        <f t="shared" ref="N434" si="442">M434+1</f>
        <v>2026</v>
      </c>
      <c r="O434">
        <f t="shared" ref="O434" si="443">N434+1</f>
        <v>2027</v>
      </c>
      <c r="P434">
        <f t="shared" ref="P434" si="444">O434+1</f>
        <v>2028</v>
      </c>
      <c r="Q434">
        <f t="shared" ref="Q434" si="445">P434+1</f>
        <v>2029</v>
      </c>
    </row>
    <row r="435" spans="1:19" x14ac:dyDescent="0.25">
      <c r="A435" s="4" t="s">
        <v>589</v>
      </c>
      <c r="B435" s="4"/>
      <c r="C435" s="13">
        <v>13192.124</v>
      </c>
      <c r="D435" s="13">
        <v>16067.338</v>
      </c>
      <c r="E435" s="13">
        <v>18303.931</v>
      </c>
      <c r="F435" s="13">
        <v>18932.014999999999</v>
      </c>
      <c r="G435" s="13">
        <v>20484.048999999999</v>
      </c>
      <c r="H435" s="13">
        <v>21638.595000000001</v>
      </c>
      <c r="I435" s="13">
        <v>23200.823</v>
      </c>
      <c r="J435" s="13">
        <v>25971.098999999998</v>
      </c>
      <c r="K435" s="13">
        <v>28651.361000000001</v>
      </c>
      <c r="L435" s="13">
        <v>33095.250999999997</v>
      </c>
      <c r="M435" s="13">
        <v>38499.055</v>
      </c>
      <c r="N435" s="13"/>
      <c r="O435" s="13"/>
      <c r="P435" s="13"/>
      <c r="Q435" s="13"/>
      <c r="R435" s="13"/>
      <c r="S435" s="13"/>
    </row>
    <row r="436" spans="1:19" x14ac:dyDescent="0.25">
      <c r="A436" t="s">
        <v>282</v>
      </c>
      <c r="C436" s="13">
        <v>5.5880000000000001</v>
      </c>
      <c r="D436" s="13">
        <v>5.17</v>
      </c>
      <c r="E436" s="13">
        <v>5.319</v>
      </c>
      <c r="F436" s="13">
        <v>3.5089999999999999</v>
      </c>
      <c r="G436" s="13">
        <v>3.448</v>
      </c>
      <c r="H436" s="13">
        <v>3.2890000000000001</v>
      </c>
      <c r="I436" s="13">
        <v>3.69</v>
      </c>
      <c r="J436" s="13">
        <v>4.3499999999999996</v>
      </c>
      <c r="K436" s="13">
        <v>3.7989999999999999</v>
      </c>
      <c r="L436" s="13">
        <v>3.0569999999999999</v>
      </c>
      <c r="M436" s="13">
        <v>3.327</v>
      </c>
      <c r="N436" s="13">
        <v>4.0069999999999997</v>
      </c>
      <c r="O436" s="13">
        <v>4.274</v>
      </c>
      <c r="P436" s="13">
        <v>4.0430000000000001</v>
      </c>
      <c r="Q436" s="13">
        <v>4.01</v>
      </c>
      <c r="R436" s="13"/>
      <c r="S436" s="13"/>
    </row>
    <row r="437" spans="1:19" x14ac:dyDescent="0.25">
      <c r="A437" s="7" t="s">
        <v>283</v>
      </c>
      <c r="B437" s="7"/>
      <c r="C437">
        <v>17.8</v>
      </c>
      <c r="D437">
        <v>20.8</v>
      </c>
      <c r="E437">
        <v>20.5</v>
      </c>
      <c r="F437">
        <v>22.4</v>
      </c>
      <c r="G437">
        <v>24.1</v>
      </c>
      <c r="H437">
        <v>26.6</v>
      </c>
      <c r="I437">
        <v>30.9</v>
      </c>
      <c r="J437">
        <v>34.4</v>
      </c>
      <c r="K437">
        <v>36.6</v>
      </c>
      <c r="L437">
        <v>42.1</v>
      </c>
      <c r="M437">
        <v>48.8</v>
      </c>
      <c r="N437">
        <v>54.7</v>
      </c>
      <c r="O437">
        <v>61.7</v>
      </c>
      <c r="P437">
        <v>69.599999999999994</v>
      </c>
      <c r="Q437">
        <v>77.599999999999994</v>
      </c>
    </row>
    <row r="438" spans="1:19" x14ac:dyDescent="0.25">
      <c r="A438" s="7" t="s">
        <v>284</v>
      </c>
      <c r="B438" s="7"/>
      <c r="C438">
        <v>1.5</v>
      </c>
      <c r="D438">
        <v>1.7</v>
      </c>
      <c r="E438">
        <v>2</v>
      </c>
      <c r="F438">
        <v>2.4</v>
      </c>
      <c r="G438">
        <v>2.2999999999999998</v>
      </c>
      <c r="H438">
        <v>2.5</v>
      </c>
      <c r="I438">
        <v>2.8</v>
      </c>
      <c r="J438">
        <v>3.7</v>
      </c>
      <c r="K438">
        <v>4.5</v>
      </c>
      <c r="L438">
        <v>5.2</v>
      </c>
      <c r="M438">
        <v>6.5</v>
      </c>
      <c r="N438" s="8">
        <v>7.3</v>
      </c>
      <c r="O438" s="8">
        <v>8</v>
      </c>
      <c r="P438" s="8">
        <v>8.9</v>
      </c>
      <c r="Q438" s="8">
        <v>9.9</v>
      </c>
    </row>
    <row r="439" spans="1:19" x14ac:dyDescent="0.25">
      <c r="A439" s="7" t="s">
        <v>285</v>
      </c>
      <c r="B439" s="7"/>
      <c r="C439" s="8">
        <f t="shared" ref="C439:D439" si="446">C437-C438</f>
        <v>16.3</v>
      </c>
      <c r="D439" s="8">
        <f t="shared" si="446"/>
        <v>19.100000000000001</v>
      </c>
      <c r="E439" s="8">
        <f>E437-E438</f>
        <v>18.5</v>
      </c>
      <c r="F439" s="8">
        <f t="shared" ref="F439:M439" si="447">F437-F438</f>
        <v>20</v>
      </c>
      <c r="G439" s="8">
        <f t="shared" si="447"/>
        <v>21.8</v>
      </c>
      <c r="H439" s="8">
        <f t="shared" si="447"/>
        <v>24.1</v>
      </c>
      <c r="I439" s="8">
        <f t="shared" si="447"/>
        <v>28.099999999999998</v>
      </c>
      <c r="J439" s="8">
        <f t="shared" si="447"/>
        <v>30.7</v>
      </c>
      <c r="K439" s="8">
        <f t="shared" si="447"/>
        <v>32.1</v>
      </c>
      <c r="L439" s="8">
        <f t="shared" si="447"/>
        <v>36.9</v>
      </c>
      <c r="M439" s="8">
        <f t="shared" si="447"/>
        <v>42.3</v>
      </c>
      <c r="N439" s="8">
        <f t="shared" ref="N439:Q439" si="448">N437-N438</f>
        <v>47.400000000000006</v>
      </c>
      <c r="O439" s="8">
        <f t="shared" si="448"/>
        <v>53.7</v>
      </c>
      <c r="P439" s="8">
        <f t="shared" si="448"/>
        <v>60.699999999999996</v>
      </c>
      <c r="Q439" s="8">
        <f t="shared" si="448"/>
        <v>67.699999999999989</v>
      </c>
    </row>
    <row r="440" spans="1:19" x14ac:dyDescent="0.25">
      <c r="A440" t="s">
        <v>286</v>
      </c>
      <c r="C440">
        <v>1</v>
      </c>
      <c r="D440">
        <f t="shared" ref="D440:M440" si="449">C440*(1+(D436/100))</f>
        <v>1.0517000000000001</v>
      </c>
      <c r="E440">
        <f t="shared" si="449"/>
        <v>1.1076399230000002</v>
      </c>
      <c r="F440">
        <f t="shared" si="449"/>
        <v>1.1465070078980704</v>
      </c>
      <c r="G440">
        <f t="shared" si="449"/>
        <v>1.1860385695303959</v>
      </c>
      <c r="H440">
        <f t="shared" si="449"/>
        <v>1.2250473780822506</v>
      </c>
      <c r="I440">
        <f t="shared" si="449"/>
        <v>1.2702516263334855</v>
      </c>
      <c r="J440">
        <f t="shared" si="449"/>
        <v>1.3255075720789924</v>
      </c>
      <c r="K440">
        <f t="shared" si="449"/>
        <v>1.3758636047422732</v>
      </c>
      <c r="L440">
        <f t="shared" si="449"/>
        <v>1.4179237551392445</v>
      </c>
      <c r="M440">
        <f t="shared" si="449"/>
        <v>1.465098078472727</v>
      </c>
      <c r="N440">
        <f t="shared" ref="N440" si="450">M440*(1+(N436/100))</f>
        <v>1.5238045584771291</v>
      </c>
      <c r="O440">
        <f t="shared" ref="O440" si="451">N440*(1+(O436/100))</f>
        <v>1.5889319653064415</v>
      </c>
      <c r="P440">
        <f t="shared" ref="P440" si="452">O440*(1+(P436/100))</f>
        <v>1.653172484663781</v>
      </c>
      <c r="Q440">
        <f t="shared" ref="Q440" si="453">P440*(1+(Q436/100))</f>
        <v>1.7194647012987987</v>
      </c>
    </row>
    <row r="441" spans="1:19" x14ac:dyDescent="0.25">
      <c r="A441" t="s">
        <v>287</v>
      </c>
      <c r="C441">
        <f>C439/C440</f>
        <v>16.3</v>
      </c>
      <c r="D441">
        <f t="shared" ref="D441:M441" si="454">D439/D440</f>
        <v>18.161072549206047</v>
      </c>
      <c r="E441">
        <f t="shared" si="454"/>
        <v>16.70217876391947</v>
      </c>
      <c r="F441">
        <f t="shared" si="454"/>
        <v>17.444289360835803</v>
      </c>
      <c r="G441">
        <f t="shared" si="454"/>
        <v>18.380515237907961</v>
      </c>
      <c r="H441">
        <f t="shared" si="454"/>
        <v>19.672708526365181</v>
      </c>
      <c r="I441">
        <f t="shared" si="454"/>
        <v>22.121601277621796</v>
      </c>
      <c r="J441">
        <f t="shared" si="454"/>
        <v>23.160938984187457</v>
      </c>
      <c r="K441">
        <f t="shared" si="454"/>
        <v>23.330801025159012</v>
      </c>
      <c r="L441">
        <f t="shared" si="454"/>
        <v>26.023966286097171</v>
      </c>
      <c r="M441">
        <f t="shared" si="454"/>
        <v>28.871787234950919</v>
      </c>
      <c r="N441">
        <f t="shared" ref="N441:Q441" si="455">N439/N440</f>
        <v>31.10635136002675</v>
      </c>
      <c r="O441">
        <f t="shared" si="455"/>
        <v>33.796286544995915</v>
      </c>
      <c r="P441">
        <f t="shared" si="455"/>
        <v>36.717281810037534</v>
      </c>
      <c r="Q441">
        <f t="shared" si="455"/>
        <v>39.372718700687926</v>
      </c>
    </row>
    <row r="442" spans="1:19" x14ac:dyDescent="0.25">
      <c r="A442" t="s">
        <v>288</v>
      </c>
      <c r="C442" s="13">
        <v>49.64</v>
      </c>
      <c r="D442" s="13">
        <v>51.383000000000003</v>
      </c>
      <c r="E442" s="13">
        <v>53.142000000000003</v>
      </c>
      <c r="F442" s="13">
        <v>54.933999999999997</v>
      </c>
      <c r="G442" s="13">
        <v>56.606999999999999</v>
      </c>
      <c r="H442" s="13">
        <v>58.308999999999997</v>
      </c>
      <c r="I442" s="13">
        <v>60.061999999999998</v>
      </c>
      <c r="J442" s="13">
        <v>61.869</v>
      </c>
      <c r="K442" s="13">
        <v>63.728999999999999</v>
      </c>
      <c r="L442" s="13">
        <v>65.644999999999996</v>
      </c>
      <c r="M442" s="13">
        <v>67.619</v>
      </c>
      <c r="N442" s="13">
        <v>69.653000000000006</v>
      </c>
      <c r="O442" s="13">
        <v>71.747</v>
      </c>
      <c r="P442" s="13">
        <v>73.903999999999996</v>
      </c>
      <c r="Q442" s="13">
        <v>76.126999999999995</v>
      </c>
      <c r="R442" s="13"/>
      <c r="S442" s="13"/>
    </row>
    <row r="443" spans="1:19" x14ac:dyDescent="0.25">
      <c r="A443" t="s">
        <v>289</v>
      </c>
      <c r="C443">
        <f>C441/C442</f>
        <v>0.32836422240128932</v>
      </c>
      <c r="D443">
        <f t="shared" ref="D443:H443" si="456">D441/D442</f>
        <v>0.35344515791615994</v>
      </c>
      <c r="E443">
        <f t="shared" si="456"/>
        <v>0.31429337932180701</v>
      </c>
      <c r="F443">
        <f t="shared" si="456"/>
        <v>0.31754995741864428</v>
      </c>
      <c r="G443">
        <f t="shared" si="456"/>
        <v>0.32470392774582579</v>
      </c>
      <c r="H443">
        <f t="shared" si="456"/>
        <v>0.33738717052882372</v>
      </c>
      <c r="I443">
        <f>I441/I442</f>
        <v>0.36831276477010083</v>
      </c>
      <c r="J443">
        <f>J441/J442</f>
        <v>0.37435450684813809</v>
      </c>
      <c r="K443">
        <f>K441/K442</f>
        <v>0.36609394506675158</v>
      </c>
      <c r="L443">
        <f>L441/L442</f>
        <v>0.39643485849793847</v>
      </c>
      <c r="M443">
        <f>M441/M442</f>
        <v>0.42697743585310222</v>
      </c>
      <c r="N443">
        <f t="shared" ref="N443:Q443" si="457">N441/N442</f>
        <v>0.44659025971640487</v>
      </c>
      <c r="O443">
        <f t="shared" si="457"/>
        <v>0.47104807929245707</v>
      </c>
      <c r="P443">
        <f t="shared" si="457"/>
        <v>0.49682401236790341</v>
      </c>
      <c r="Q443">
        <f t="shared" si="457"/>
        <v>0.51719782338313514</v>
      </c>
    </row>
    <row r="444" spans="1:19" x14ac:dyDescent="0.25">
      <c r="A444" t="s">
        <v>290</v>
      </c>
      <c r="G444">
        <v>100</v>
      </c>
      <c r="H444">
        <f t="shared" ref="H444:M444" si="458">(H443/G443)*G444</f>
        <v>103.90609466015644</v>
      </c>
      <c r="I444">
        <f t="shared" si="458"/>
        <v>113.4303386247953</v>
      </c>
      <c r="J444">
        <f t="shared" si="458"/>
        <v>115.29103126254087</v>
      </c>
      <c r="K444">
        <f t="shared" si="458"/>
        <v>112.74700235635136</v>
      </c>
      <c r="L444">
        <f t="shared" si="458"/>
        <v>122.09118049482385</v>
      </c>
      <c r="M444">
        <f t="shared" si="458"/>
        <v>131.4974656504109</v>
      </c>
      <c r="N444">
        <f t="shared" ref="N444" si="459">(N443/M443)*M444</f>
        <v>137.537683272495</v>
      </c>
      <c r="O444">
        <f t="shared" ref="O444" si="460">(O443/N443)*N444</f>
        <v>145.07002812149153</v>
      </c>
      <c r="P444">
        <f t="shared" ref="P444" si="461">(P443/O443)*O444</f>
        <v>153.00831616573825</v>
      </c>
      <c r="Q444">
        <f t="shared" ref="Q444" si="462">(Q443/P443)*P444</f>
        <v>159.2828971837973</v>
      </c>
    </row>
    <row r="446" spans="1:19" x14ac:dyDescent="0.25">
      <c r="A446" t="s">
        <v>297</v>
      </c>
      <c r="G446">
        <v>1.8</v>
      </c>
      <c r="H446">
        <v>1.9</v>
      </c>
      <c r="I446">
        <v>2</v>
      </c>
      <c r="J446">
        <v>2.1</v>
      </c>
      <c r="K446">
        <v>2.4</v>
      </c>
      <c r="L446">
        <v>2.5</v>
      </c>
      <c r="M446">
        <v>3.1</v>
      </c>
      <c r="O446" t="s">
        <v>661</v>
      </c>
    </row>
    <row r="447" spans="1:19" x14ac:dyDescent="0.25">
      <c r="A447" t="s">
        <v>299</v>
      </c>
      <c r="G447">
        <f>G446/G440/G442</f>
        <v>2.681041605240763E-2</v>
      </c>
      <c r="H447">
        <f t="shared" ref="H447:M447" si="463">H446/H440/H442</f>
        <v>2.6598988547915561E-2</v>
      </c>
      <c r="I447">
        <f t="shared" si="463"/>
        <v>2.6214431656234938E-2</v>
      </c>
      <c r="J447">
        <f t="shared" si="463"/>
        <v>2.5607311543357984E-2</v>
      </c>
      <c r="K447">
        <f t="shared" si="463"/>
        <v>2.7371509911532827E-2</v>
      </c>
      <c r="L447">
        <f t="shared" si="463"/>
        <v>2.6858730250537838E-2</v>
      </c>
      <c r="M447">
        <f t="shared" si="463"/>
        <v>3.1291490570794729E-2</v>
      </c>
    </row>
    <row r="448" spans="1:19" x14ac:dyDescent="0.25">
      <c r="A448" t="s">
        <v>301</v>
      </c>
      <c r="G448">
        <v>100</v>
      </c>
      <c r="H448">
        <f t="shared" ref="H448" si="464">(H447/G447)*G448</f>
        <v>99.211397898194562</v>
      </c>
      <c r="I448">
        <f t="shared" ref="I448" si="465">(I447/H447)*H448</f>
        <v>97.777041598281457</v>
      </c>
      <c r="J448">
        <f t="shared" ref="J448" si="466">(J447/I447)*I448</f>
        <v>95.512548157783613</v>
      </c>
      <c r="K448">
        <f t="shared" ref="K448" si="467">(K447/J447)*J448</f>
        <v>102.09282040990487</v>
      </c>
      <c r="L448">
        <f t="shared" ref="L448" si="468">(L447/K447)*K448</f>
        <v>100.18020681975158</v>
      </c>
      <c r="M448">
        <f t="shared" ref="M448" si="469">(M447/L447)*L448</f>
        <v>116.71393129307552</v>
      </c>
    </row>
    <row r="449" spans="1:19" x14ac:dyDescent="0.25">
      <c r="A449" t="s">
        <v>294</v>
      </c>
      <c r="G449">
        <v>4.5</v>
      </c>
      <c r="H449">
        <v>4.7</v>
      </c>
      <c r="I449">
        <v>5.3</v>
      </c>
      <c r="J449">
        <v>5.7</v>
      </c>
      <c r="K449">
        <v>6</v>
      </c>
      <c r="L449">
        <v>6.2</v>
      </c>
      <c r="M449">
        <v>7.4</v>
      </c>
      <c r="O449" t="s">
        <v>697</v>
      </c>
      <c r="P449" t="s">
        <v>698</v>
      </c>
    </row>
    <row r="450" spans="1:19" x14ac:dyDescent="0.25">
      <c r="A450" t="s">
        <v>298</v>
      </c>
      <c r="G450">
        <f>G449/G440/G442</f>
        <v>6.702604013101908E-2</v>
      </c>
      <c r="H450">
        <f t="shared" ref="H450:M450" si="470">H449/H440/H442</f>
        <v>6.5797497986949019E-2</v>
      </c>
      <c r="I450">
        <f t="shared" si="470"/>
        <v>6.9468243889022577E-2</v>
      </c>
      <c r="J450">
        <f t="shared" si="470"/>
        <v>6.9505559903400238E-2</v>
      </c>
      <c r="K450">
        <f t="shared" si="470"/>
        <v>6.8428774778832066E-2</v>
      </c>
      <c r="L450">
        <f t="shared" si="470"/>
        <v>6.6609651021333843E-2</v>
      </c>
      <c r="M450">
        <f t="shared" si="470"/>
        <v>7.469581620125193E-2</v>
      </c>
    </row>
    <row r="451" spans="1:19" x14ac:dyDescent="0.25">
      <c r="A451" t="s">
        <v>699</v>
      </c>
      <c r="G451">
        <v>100</v>
      </c>
      <c r="H451">
        <f t="shared" ref="H451" si="471">(H450/G450)*G451</f>
        <v>98.167067394003041</v>
      </c>
      <c r="I451">
        <f t="shared" ref="I451" si="472">(I450/H450)*H451</f>
        <v>103.64366409417835</v>
      </c>
      <c r="J451">
        <f t="shared" ref="J451" si="473">(J450/I450)*I451</f>
        <v>103.69933799987936</v>
      </c>
      <c r="K451">
        <f t="shared" ref="K451" si="474">(K450/J450)*J451</f>
        <v>102.09282040990487</v>
      </c>
      <c r="L451">
        <f t="shared" ref="L451" si="475">(L450/K450)*K451</f>
        <v>99.378765165193585</v>
      </c>
      <c r="M451">
        <f t="shared" ref="M451" si="476">(M450/L450)*L451</f>
        <v>111.44297955725921</v>
      </c>
    </row>
    <row r="453" spans="1:19" x14ac:dyDescent="0.25">
      <c r="A453" s="2" t="s">
        <v>77</v>
      </c>
      <c r="B453" s="2"/>
      <c r="C453" t="s">
        <v>377</v>
      </c>
      <c r="D453" t="s">
        <v>378</v>
      </c>
      <c r="E453" t="s">
        <v>379</v>
      </c>
    </row>
    <row r="454" spans="1:19" x14ac:dyDescent="0.25">
      <c r="A454" s="4" t="s">
        <v>746</v>
      </c>
      <c r="B454" s="4"/>
      <c r="C454">
        <v>2015</v>
      </c>
      <c r="D454">
        <v>2016</v>
      </c>
      <c r="E454">
        <v>2017</v>
      </c>
      <c r="F454">
        <f>E454+1</f>
        <v>2018</v>
      </c>
      <c r="G454">
        <f t="shared" ref="G454:J454" si="477">F454+1</f>
        <v>2019</v>
      </c>
      <c r="H454">
        <f t="shared" si="477"/>
        <v>2020</v>
      </c>
      <c r="I454">
        <f t="shared" si="477"/>
        <v>2021</v>
      </c>
      <c r="J454">
        <f t="shared" si="477"/>
        <v>2022</v>
      </c>
      <c r="K454">
        <f>J454+1</f>
        <v>2023</v>
      </c>
      <c r="L454">
        <f t="shared" ref="L454:M454" si="478">K454+1</f>
        <v>2024</v>
      </c>
      <c r="M454">
        <f t="shared" si="478"/>
        <v>2025</v>
      </c>
      <c r="N454">
        <f t="shared" ref="N454" si="479">M454+1</f>
        <v>2026</v>
      </c>
      <c r="O454">
        <f t="shared" ref="O454" si="480">N454+1</f>
        <v>2027</v>
      </c>
      <c r="P454">
        <f t="shared" ref="P454" si="481">O454+1</f>
        <v>2028</v>
      </c>
      <c r="Q454">
        <f t="shared" ref="Q454" si="482">P454+1</f>
        <v>2029</v>
      </c>
    </row>
    <row r="455" spans="1:19" x14ac:dyDescent="0.25">
      <c r="A455" s="4" t="s">
        <v>589</v>
      </c>
      <c r="B455" s="4"/>
      <c r="C455" s="13">
        <v>199.60900000000001</v>
      </c>
      <c r="D455" s="13">
        <v>244.81899999999999</v>
      </c>
      <c r="E455" s="13">
        <v>270.214</v>
      </c>
      <c r="F455" s="13">
        <v>287.56200000000001</v>
      </c>
      <c r="G455" s="13">
        <v>344.93700000000001</v>
      </c>
      <c r="H455" s="13">
        <v>394.96600000000001</v>
      </c>
      <c r="I455" s="13">
        <v>478.88799999999998</v>
      </c>
      <c r="J455" s="13">
        <v>525.73599999999999</v>
      </c>
      <c r="K455" s="13">
        <v>717.149</v>
      </c>
      <c r="L455" s="13">
        <v>887.178</v>
      </c>
      <c r="M455" s="13">
        <v>1639.058</v>
      </c>
      <c r="N455" s="13">
        <v>2193.7910000000002</v>
      </c>
      <c r="O455" s="13">
        <v>2743.8519999999999</v>
      </c>
      <c r="P455" s="13">
        <v>3373.5430000000001</v>
      </c>
      <c r="Q455" s="13">
        <v>4119.9970000000003</v>
      </c>
      <c r="R455" s="13"/>
      <c r="S455" s="13"/>
    </row>
    <row r="456" spans="1:19" x14ac:dyDescent="0.25">
      <c r="A456" t="s">
        <v>282</v>
      </c>
      <c r="C456">
        <v>9.5690000000000008</v>
      </c>
      <c r="D456">
        <v>6.6280000000000001</v>
      </c>
      <c r="E456">
        <v>10.686999999999999</v>
      </c>
      <c r="F456">
        <v>13.833</v>
      </c>
      <c r="G456">
        <v>15.81</v>
      </c>
      <c r="H456">
        <v>20.353999999999999</v>
      </c>
      <c r="I456">
        <v>26.794</v>
      </c>
      <c r="J456">
        <v>33.938000000000002</v>
      </c>
      <c r="K456">
        <v>30.219000000000001</v>
      </c>
      <c r="L456">
        <v>21.045000000000002</v>
      </c>
      <c r="M456">
        <v>13.212999999999999</v>
      </c>
      <c r="N456">
        <v>11.776999999999999</v>
      </c>
      <c r="O456">
        <v>10.704000000000001</v>
      </c>
      <c r="P456">
        <v>8.2550000000000008</v>
      </c>
      <c r="Q456">
        <v>7.4619999999999997</v>
      </c>
    </row>
    <row r="457" spans="1:19" x14ac:dyDescent="0.25">
      <c r="A457" s="7" t="s">
        <v>283</v>
      </c>
      <c r="B457" s="7"/>
      <c r="C457">
        <v>280893</v>
      </c>
      <c r="D457">
        <v>329658</v>
      </c>
      <c r="E457">
        <v>354209</v>
      </c>
      <c r="F457">
        <v>413105</v>
      </c>
      <c r="G457">
        <v>509794</v>
      </c>
      <c r="H457">
        <v>599007</v>
      </c>
      <c r="I457">
        <v>781789</v>
      </c>
      <c r="J457">
        <v>943881</v>
      </c>
      <c r="K457">
        <v>1120903</v>
      </c>
      <c r="L457">
        <v>1818300</v>
      </c>
      <c r="M457">
        <v>2710000</v>
      </c>
      <c r="N457">
        <v>3219000</v>
      </c>
      <c r="O457">
        <v>3855000</v>
      </c>
      <c r="P457">
        <v>4731000</v>
      </c>
      <c r="Q457">
        <v>5572000</v>
      </c>
    </row>
    <row r="458" spans="1:19" x14ac:dyDescent="0.25">
      <c r="A458" s="7" t="s">
        <v>284</v>
      </c>
      <c r="B458" s="7"/>
      <c r="C458">
        <v>7232</v>
      </c>
      <c r="D458">
        <v>8248</v>
      </c>
      <c r="E458">
        <v>11571</v>
      </c>
      <c r="F458">
        <v>13526</v>
      </c>
      <c r="G458">
        <v>17408</v>
      </c>
      <c r="H458">
        <v>24001</v>
      </c>
      <c r="I458">
        <v>38513</v>
      </c>
      <c r="J458">
        <v>54544</v>
      </c>
      <c r="K458">
        <v>68888</v>
      </c>
      <c r="L458">
        <v>120800</v>
      </c>
      <c r="M458">
        <v>253000</v>
      </c>
      <c r="N458" s="8">
        <v>308000</v>
      </c>
      <c r="O458" s="8">
        <v>373000</v>
      </c>
      <c r="P458" s="8">
        <v>441000</v>
      </c>
      <c r="Q458" s="8">
        <v>548000</v>
      </c>
    </row>
    <row r="459" spans="1:19" x14ac:dyDescent="0.25">
      <c r="A459" s="7" t="s">
        <v>285</v>
      </c>
      <c r="B459" s="7"/>
      <c r="C459" s="8">
        <f t="shared" ref="C459:D459" si="483">C457-C458</f>
        <v>273661</v>
      </c>
      <c r="D459" s="8">
        <f t="shared" si="483"/>
        <v>321410</v>
      </c>
      <c r="E459" s="8">
        <f>E457-E458</f>
        <v>342638</v>
      </c>
      <c r="F459" s="8">
        <f t="shared" ref="F459:M459" si="484">F457-F458</f>
        <v>399579</v>
      </c>
      <c r="G459" s="8">
        <f t="shared" si="484"/>
        <v>492386</v>
      </c>
      <c r="H459" s="8">
        <f t="shared" si="484"/>
        <v>575006</v>
      </c>
      <c r="I459" s="8">
        <f t="shared" si="484"/>
        <v>743276</v>
      </c>
      <c r="J459" s="8">
        <f t="shared" si="484"/>
        <v>889337</v>
      </c>
      <c r="K459" s="8">
        <f t="shared" si="484"/>
        <v>1052015</v>
      </c>
      <c r="L459" s="8">
        <f t="shared" si="484"/>
        <v>1697500</v>
      </c>
      <c r="M459" s="8">
        <f t="shared" si="484"/>
        <v>2457000</v>
      </c>
      <c r="N459" s="8">
        <f t="shared" ref="N459:Q459" si="485">N457-N458</f>
        <v>2911000</v>
      </c>
      <c r="O459" s="8">
        <f t="shared" si="485"/>
        <v>3482000</v>
      </c>
      <c r="P459" s="8">
        <f t="shared" si="485"/>
        <v>4290000</v>
      </c>
      <c r="Q459" s="8">
        <f t="shared" si="485"/>
        <v>5024000</v>
      </c>
    </row>
    <row r="460" spans="1:19" x14ac:dyDescent="0.25">
      <c r="A460" t="s">
        <v>286</v>
      </c>
      <c r="C460">
        <v>1</v>
      </c>
      <c r="D460">
        <f t="shared" ref="D460:M460" si="486">C460*(1+(D456/100))</f>
        <v>1.0662799999999999</v>
      </c>
      <c r="E460">
        <f t="shared" si="486"/>
        <v>1.1802333435999999</v>
      </c>
      <c r="F460">
        <f t="shared" si="486"/>
        <v>1.343495022020188</v>
      </c>
      <c r="G460">
        <f t="shared" si="486"/>
        <v>1.5559015850015798</v>
      </c>
      <c r="H460">
        <f t="shared" si="486"/>
        <v>1.8725897936128015</v>
      </c>
      <c r="I460">
        <f t="shared" si="486"/>
        <v>2.3743315029134155</v>
      </c>
      <c r="J460">
        <f t="shared" si="486"/>
        <v>3.1801321283721706</v>
      </c>
      <c r="K460">
        <f t="shared" si="486"/>
        <v>4.1411362562449572</v>
      </c>
      <c r="L460">
        <f t="shared" si="486"/>
        <v>5.0126383813717084</v>
      </c>
      <c r="M460">
        <f t="shared" si="486"/>
        <v>5.674958290702353</v>
      </c>
      <c r="N460">
        <f t="shared" ref="N460" si="487">M460*(1+(N456/100))</f>
        <v>6.3432981285983692</v>
      </c>
      <c r="O460">
        <f t="shared" ref="O460" si="488">N460*(1+(O456/100))</f>
        <v>7.0222847602835383</v>
      </c>
      <c r="P460">
        <f t="shared" ref="P460" si="489">O460*(1+(P456/100))</f>
        <v>7.601974367244944</v>
      </c>
      <c r="Q460">
        <f t="shared" ref="Q460" si="490">P460*(1+(Q456/100))</f>
        <v>8.1692336945287618</v>
      </c>
    </row>
    <row r="461" spans="1:19" x14ac:dyDescent="0.25">
      <c r="A461" t="s">
        <v>287</v>
      </c>
      <c r="C461">
        <f>C459/C460</f>
        <v>273661</v>
      </c>
      <c r="D461">
        <f t="shared" ref="D461:M461" si="491">D459/D460</f>
        <v>301431.14378962375</v>
      </c>
      <c r="E461">
        <f t="shared" si="491"/>
        <v>290313.77723566972</v>
      </c>
      <c r="F461">
        <f t="shared" si="491"/>
        <v>297417.55157318013</v>
      </c>
      <c r="G461">
        <f t="shared" si="491"/>
        <v>316463.46063687571</v>
      </c>
      <c r="H461">
        <f t="shared" si="491"/>
        <v>307064.58080743707</v>
      </c>
      <c r="I461">
        <f t="shared" si="491"/>
        <v>313046.42973736633</v>
      </c>
      <c r="J461">
        <f t="shared" si="491"/>
        <v>279654.10369764391</v>
      </c>
      <c r="K461">
        <f t="shared" si="491"/>
        <v>254040.1800142485</v>
      </c>
      <c r="L461">
        <f t="shared" si="491"/>
        <v>338644.0175513876</v>
      </c>
      <c r="M461">
        <f t="shared" si="491"/>
        <v>432954.72391849296</v>
      </c>
      <c r="N461">
        <f t="shared" ref="N461:Q461" si="492">N459/N460</f>
        <v>458909.53585736977</v>
      </c>
      <c r="O461">
        <f t="shared" si="492"/>
        <v>495850.01447013486</v>
      </c>
      <c r="P461">
        <f t="shared" si="492"/>
        <v>564327.08040750108</v>
      </c>
      <c r="Q461">
        <f t="shared" si="492"/>
        <v>614990.36358388897</v>
      </c>
    </row>
    <row r="462" spans="1:19" x14ac:dyDescent="0.25">
      <c r="A462" t="s">
        <v>288</v>
      </c>
      <c r="C462" s="13">
        <v>89.1</v>
      </c>
      <c r="D462" s="13">
        <v>91.2</v>
      </c>
      <c r="E462" s="13">
        <v>93.4</v>
      </c>
      <c r="F462" s="13">
        <v>95.5</v>
      </c>
      <c r="G462" s="13">
        <v>97.6</v>
      </c>
      <c r="H462" s="13">
        <v>99.7</v>
      </c>
      <c r="I462" s="13">
        <v>101.9</v>
      </c>
      <c r="J462" s="13">
        <v>104.08199999999999</v>
      </c>
      <c r="K462" s="13">
        <v>105.70699999999999</v>
      </c>
      <c r="L462" s="13">
        <v>108.4</v>
      </c>
      <c r="M462" s="13">
        <v>110.6</v>
      </c>
      <c r="N462" s="13">
        <v>112.37</v>
      </c>
      <c r="O462" s="13">
        <v>114.16800000000001</v>
      </c>
      <c r="P462" s="13">
        <v>115.994</v>
      </c>
      <c r="Q462" s="13">
        <v>117.85</v>
      </c>
      <c r="R462" s="13"/>
      <c r="S462" s="13"/>
    </row>
    <row r="463" spans="1:19" x14ac:dyDescent="0.25">
      <c r="A463" t="s">
        <v>289</v>
      </c>
      <c r="C463">
        <f>C461/C462</f>
        <v>3071.3916947250282</v>
      </c>
      <c r="D463">
        <f t="shared" ref="D463:H463" si="493">D461/D462</f>
        <v>3305.1660503248218</v>
      </c>
      <c r="E463">
        <f t="shared" si="493"/>
        <v>3108.2845528444295</v>
      </c>
      <c r="F463">
        <f t="shared" si="493"/>
        <v>3114.3199117610484</v>
      </c>
      <c r="G463">
        <f t="shared" si="493"/>
        <v>3242.4534901319234</v>
      </c>
      <c r="H463">
        <f t="shared" si="493"/>
        <v>3079.885464467774</v>
      </c>
      <c r="I463">
        <f>I461/I462</f>
        <v>3072.0945018387274</v>
      </c>
      <c r="J463">
        <f>J461/J462</f>
        <v>2686.8632779697155</v>
      </c>
      <c r="K463">
        <f>K461/K462</f>
        <v>2403.2484132010986</v>
      </c>
      <c r="L463">
        <f>L461/L462</f>
        <v>3124.0223021345719</v>
      </c>
      <c r="M463">
        <f>M461/M462</f>
        <v>3914.5996737657592</v>
      </c>
      <c r="N463">
        <f t="shared" ref="N463:Q463" si="494">N461/N462</f>
        <v>4083.9150650295433</v>
      </c>
      <c r="O463">
        <f t="shared" si="494"/>
        <v>4343.1610825286843</v>
      </c>
      <c r="P463">
        <f t="shared" si="494"/>
        <v>4865.1402693889431</v>
      </c>
      <c r="Q463">
        <f t="shared" si="494"/>
        <v>5218.4163223070773</v>
      </c>
    </row>
    <row r="464" spans="1:19" x14ac:dyDescent="0.25">
      <c r="A464" t="s">
        <v>290</v>
      </c>
      <c r="G464">
        <v>100</v>
      </c>
      <c r="H464">
        <f t="shared" ref="H464:M464" si="495">(H463/G463)*G464</f>
        <v>94.986264994735976</v>
      </c>
      <c r="I464">
        <f t="shared" si="495"/>
        <v>94.745985137129452</v>
      </c>
      <c r="J464">
        <f t="shared" si="495"/>
        <v>82.865129327125572</v>
      </c>
      <c r="K464">
        <f t="shared" si="495"/>
        <v>74.118207724957031</v>
      </c>
      <c r="L464">
        <f t="shared" si="495"/>
        <v>96.347482289020164</v>
      </c>
      <c r="M464">
        <f t="shared" si="495"/>
        <v>120.72955512482888</v>
      </c>
      <c r="N464">
        <f t="shared" ref="N464" si="496">(N463/M463)*M464</f>
        <v>125.95138457524592</v>
      </c>
      <c r="O464">
        <f t="shared" ref="O464" si="497">(O463/N463)*N464</f>
        <v>133.9467503773501</v>
      </c>
      <c r="P464">
        <f t="shared" ref="P464" si="498">(P463/O463)*O464</f>
        <v>150.04502868570054</v>
      </c>
      <c r="Q464">
        <f t="shared" ref="Q464" si="499">(Q463/P463)*P464</f>
        <v>160.9403600757511</v>
      </c>
    </row>
    <row r="466" spans="1:17" x14ac:dyDescent="0.25">
      <c r="A466" s="2" t="s">
        <v>380</v>
      </c>
      <c r="B466" s="2"/>
      <c r="C466" t="s">
        <v>691</v>
      </c>
    </row>
    <row r="467" spans="1:17" x14ac:dyDescent="0.25">
      <c r="A467" t="s">
        <v>294</v>
      </c>
      <c r="G467">
        <f>H467*0.87</f>
        <v>93536.31</v>
      </c>
      <c r="H467">
        <v>107513</v>
      </c>
      <c r="I467">
        <v>127506</v>
      </c>
      <c r="J467">
        <v>145117</v>
      </c>
      <c r="K467">
        <v>162037</v>
      </c>
      <c r="L467">
        <v>208300</v>
      </c>
      <c r="M467">
        <v>334900</v>
      </c>
      <c r="O467" t="s">
        <v>692</v>
      </c>
    </row>
    <row r="468" spans="1:17" x14ac:dyDescent="0.25">
      <c r="A468" t="s">
        <v>381</v>
      </c>
      <c r="G468">
        <f t="shared" ref="G468:M468" si="500">(G467/G460)/G462</f>
        <v>615.95401740415355</v>
      </c>
      <c r="H468">
        <f t="shared" si="500"/>
        <v>575.8682969244212</v>
      </c>
      <c r="I468">
        <f t="shared" si="500"/>
        <v>527.00542133937972</v>
      </c>
      <c r="J468">
        <f t="shared" si="500"/>
        <v>438.42720848129699</v>
      </c>
      <c r="K468">
        <f t="shared" si="500"/>
        <v>370.1612269120368</v>
      </c>
      <c r="L468">
        <f t="shared" si="500"/>
        <v>383.34836261244851</v>
      </c>
      <c r="M468">
        <f t="shared" si="500"/>
        <v>533.57730189017207</v>
      </c>
    </row>
    <row r="469" spans="1:17" x14ac:dyDescent="0.25">
      <c r="A469" t="s">
        <v>300</v>
      </c>
      <c r="G469">
        <v>100</v>
      </c>
      <c r="H469">
        <f t="shared" ref="H469" si="501">(H468/G468)*G469</f>
        <v>93.492092047931166</v>
      </c>
      <c r="I469">
        <f t="shared" ref="I469" si="502">(I468/H468)*H469</f>
        <v>85.559214884313207</v>
      </c>
      <c r="J469">
        <f t="shared" ref="J469" si="503">(J468/I468)*I469</f>
        <v>71.178561401220037</v>
      </c>
      <c r="K469">
        <f t="shared" ref="K469" si="504">(K468/J468)*J469</f>
        <v>60.09559422504072</v>
      </c>
      <c r="L469">
        <f t="shared" ref="L469" si="505">(L468/K468)*K469</f>
        <v>62.236522821624433</v>
      </c>
      <c r="M469">
        <f t="shared" ref="M469" si="506">(M468/L468)*L469</f>
        <v>86.626158254288882</v>
      </c>
    </row>
    <row r="470" spans="1:17" x14ac:dyDescent="0.25">
      <c r="A470" t="s">
        <v>297</v>
      </c>
      <c r="G470">
        <f>H470*0.87</f>
        <v>35378.550000000003</v>
      </c>
      <c r="H470">
        <v>40665</v>
      </c>
      <c r="I470">
        <v>47267</v>
      </c>
      <c r="J470">
        <v>53596</v>
      </c>
      <c r="K470">
        <v>61108</v>
      </c>
      <c r="L470">
        <v>86300</v>
      </c>
      <c r="M470">
        <v>138700</v>
      </c>
    </row>
    <row r="471" spans="1:17" x14ac:dyDescent="0.25">
      <c r="A471" t="s">
        <v>381</v>
      </c>
      <c r="G471">
        <f t="shared" ref="G471:M471" si="507">(G470/G460)/G462</f>
        <v>232.97433908215663</v>
      </c>
      <c r="H471">
        <f t="shared" si="507"/>
        <v>217.81258354274914</v>
      </c>
      <c r="I471">
        <f t="shared" si="507"/>
        <v>195.36308291726243</v>
      </c>
      <c r="J471">
        <f t="shared" si="507"/>
        <v>161.92413477238085</v>
      </c>
      <c r="K471">
        <f t="shared" si="507"/>
        <v>139.59658753334574</v>
      </c>
      <c r="L471">
        <f t="shared" si="507"/>
        <v>158.82363751058236</v>
      </c>
      <c r="M471">
        <f t="shared" si="507"/>
        <v>220.98289570667922</v>
      </c>
    </row>
    <row r="472" spans="1:17" x14ac:dyDescent="0.25">
      <c r="A472" t="s">
        <v>301</v>
      </c>
      <c r="G472">
        <v>100</v>
      </c>
      <c r="H472">
        <f t="shared" ref="H472" si="508">(H471/G471)*G472</f>
        <v>93.492092047931166</v>
      </c>
      <c r="I472">
        <f t="shared" ref="I472" si="509">(I471/H471)*H472</f>
        <v>83.856051995653104</v>
      </c>
      <c r="J472">
        <f t="shared" ref="J472" si="510">(J471/I471)*I472</f>
        <v>69.502991363902751</v>
      </c>
      <c r="K472">
        <f t="shared" ref="K472" si="511">(K471/J471)*J472</f>
        <v>59.919297585867618</v>
      </c>
      <c r="L472">
        <f t="shared" ref="L472" si="512">(L471/K471)*K472</f>
        <v>68.172159275693616</v>
      </c>
      <c r="M472">
        <f t="shared" ref="M472" si="513">(M471/L471)*L472</f>
        <v>94.852890913771944</v>
      </c>
    </row>
    <row r="474" spans="1:17" x14ac:dyDescent="0.25">
      <c r="A474" s="2" t="s">
        <v>85</v>
      </c>
      <c r="B474" s="2"/>
      <c r="C474" t="s">
        <v>428</v>
      </c>
    </row>
    <row r="475" spans="1:17" x14ac:dyDescent="0.25">
      <c r="A475" s="4" t="s">
        <v>789</v>
      </c>
      <c r="B475" s="4"/>
      <c r="C475">
        <v>2015</v>
      </c>
      <c r="D475">
        <v>2016</v>
      </c>
      <c r="E475">
        <v>2017</v>
      </c>
      <c r="F475">
        <f>E475+1</f>
        <v>2018</v>
      </c>
      <c r="G475">
        <f t="shared" ref="G475:J475" si="514">F475+1</f>
        <v>2019</v>
      </c>
      <c r="H475">
        <f t="shared" si="514"/>
        <v>2020</v>
      </c>
      <c r="I475">
        <f t="shared" si="514"/>
        <v>2021</v>
      </c>
      <c r="J475">
        <f t="shared" si="514"/>
        <v>2022</v>
      </c>
      <c r="K475">
        <f>J475+1</f>
        <v>2023</v>
      </c>
      <c r="L475">
        <f t="shared" ref="L475:M475" si="515">K475+1</f>
        <v>2024</v>
      </c>
      <c r="M475">
        <f t="shared" si="515"/>
        <v>2025</v>
      </c>
    </row>
    <row r="476" spans="1:17" x14ac:dyDescent="0.25">
      <c r="A476" s="4" t="s">
        <v>589</v>
      </c>
      <c r="B476" s="4"/>
      <c r="M476">
        <v>223782</v>
      </c>
    </row>
    <row r="477" spans="1:17" x14ac:dyDescent="0.25">
      <c r="A477" t="s">
        <v>282</v>
      </c>
      <c r="C477">
        <v>17.152999999999999</v>
      </c>
      <c r="D477">
        <v>17.454999999999998</v>
      </c>
      <c r="E477">
        <v>12.372</v>
      </c>
      <c r="F477">
        <v>9.8369999999999997</v>
      </c>
      <c r="G477">
        <v>7.2080000000000002</v>
      </c>
      <c r="H477">
        <v>9.9179999999999993</v>
      </c>
      <c r="I477">
        <v>9.9760000000000009</v>
      </c>
      <c r="J477">
        <v>31.920999999999999</v>
      </c>
      <c r="K477">
        <v>39.21</v>
      </c>
      <c r="L477">
        <v>22.875</v>
      </c>
      <c r="M477">
        <v>14.195</v>
      </c>
    </row>
    <row r="478" spans="1:17" x14ac:dyDescent="0.25">
      <c r="A478" s="7" t="s">
        <v>283</v>
      </c>
      <c r="B478" s="7"/>
      <c r="C478">
        <v>36410</v>
      </c>
      <c r="D478">
        <v>44473</v>
      </c>
      <c r="E478">
        <v>47964</v>
      </c>
      <c r="F478">
        <v>64480</v>
      </c>
      <c r="G478">
        <v>75707</v>
      </c>
      <c r="H478">
        <v>108023</v>
      </c>
      <c r="I478">
        <v>125636</v>
      </c>
      <c r="J478">
        <v>168897</v>
      </c>
      <c r="K478">
        <v>164556</v>
      </c>
      <c r="L478">
        <v>258024</v>
      </c>
      <c r="M478">
        <v>244180</v>
      </c>
    </row>
    <row r="479" spans="1:17" x14ac:dyDescent="0.25">
      <c r="A479" s="7" t="s">
        <v>284</v>
      </c>
      <c r="B479" s="7"/>
      <c r="C479">
        <v>9075</v>
      </c>
      <c r="D479">
        <v>11529</v>
      </c>
      <c r="E479">
        <v>13572</v>
      </c>
      <c r="F479">
        <v>16788</v>
      </c>
      <c r="G479">
        <v>19756</v>
      </c>
      <c r="H479">
        <v>24599</v>
      </c>
      <c r="I479">
        <v>33523</v>
      </c>
      <c r="J479">
        <v>45687</v>
      </c>
      <c r="K479">
        <v>27055</v>
      </c>
      <c r="L479">
        <v>47150</v>
      </c>
      <c r="M479">
        <v>49891</v>
      </c>
      <c r="N479" s="8"/>
      <c r="O479" s="8"/>
      <c r="P479" s="8"/>
      <c r="Q479" s="8"/>
    </row>
    <row r="480" spans="1:17" x14ac:dyDescent="0.25">
      <c r="A480" s="7" t="s">
        <v>285</v>
      </c>
      <c r="B480" s="7"/>
      <c r="C480" s="8">
        <f t="shared" ref="C480:D480" si="516">C478-C479</f>
        <v>27335</v>
      </c>
      <c r="D480" s="8">
        <f t="shared" si="516"/>
        <v>32944</v>
      </c>
      <c r="E480" s="8">
        <f>E478-E479</f>
        <v>34392</v>
      </c>
      <c r="F480" s="8">
        <f t="shared" ref="F480:M480" si="517">F478-F479</f>
        <v>47692</v>
      </c>
      <c r="G480" s="8">
        <f t="shared" si="517"/>
        <v>55951</v>
      </c>
      <c r="H480" s="8">
        <f t="shared" si="517"/>
        <v>83424</v>
      </c>
      <c r="I480" s="8">
        <f t="shared" si="517"/>
        <v>92113</v>
      </c>
      <c r="J480" s="8">
        <f t="shared" si="517"/>
        <v>123210</v>
      </c>
      <c r="K480" s="8">
        <f t="shared" si="517"/>
        <v>137501</v>
      </c>
      <c r="L480" s="8">
        <f t="shared" si="517"/>
        <v>210874</v>
      </c>
      <c r="M480" s="8">
        <f t="shared" si="517"/>
        <v>194289</v>
      </c>
    </row>
    <row r="481" spans="1:15" x14ac:dyDescent="0.25">
      <c r="A481" t="s">
        <v>286</v>
      </c>
      <c r="C481">
        <v>1</v>
      </c>
      <c r="D481">
        <f t="shared" ref="D481:M481" si="518">C481*(1+(D477/100))</f>
        <v>1.17455</v>
      </c>
      <c r="E481">
        <f t="shared" si="518"/>
        <v>1.3198653259999999</v>
      </c>
      <c r="F481">
        <f t="shared" si="518"/>
        <v>1.44970047811862</v>
      </c>
      <c r="G481">
        <f t="shared" si="518"/>
        <v>1.5541948885814101</v>
      </c>
      <c r="H481">
        <f t="shared" si="518"/>
        <v>1.7083399376309143</v>
      </c>
      <c r="I481">
        <f t="shared" si="518"/>
        <v>1.8787639298089744</v>
      </c>
      <c r="J481">
        <f t="shared" si="518"/>
        <v>2.4784841638432971</v>
      </c>
      <c r="K481">
        <f t="shared" si="518"/>
        <v>3.450297804486254</v>
      </c>
      <c r="L481">
        <f t="shared" si="518"/>
        <v>4.2395534272624849</v>
      </c>
      <c r="M481">
        <f t="shared" si="518"/>
        <v>4.8413580362623945</v>
      </c>
    </row>
    <row r="482" spans="1:15" x14ac:dyDescent="0.25">
      <c r="A482" t="s">
        <v>287</v>
      </c>
      <c r="C482">
        <f>C480/C481</f>
        <v>27335</v>
      </c>
      <c r="D482">
        <f t="shared" ref="D482:M482" si="519">D480/D481</f>
        <v>28048.188668000512</v>
      </c>
      <c r="E482">
        <f t="shared" si="519"/>
        <v>26057.203960519833</v>
      </c>
      <c r="F482">
        <f t="shared" si="519"/>
        <v>32897.830082730827</v>
      </c>
      <c r="G482">
        <f t="shared" si="519"/>
        <v>35999.989712402945</v>
      </c>
      <c r="H482">
        <f t="shared" si="519"/>
        <v>48833.372189196984</v>
      </c>
      <c r="I482">
        <f t="shared" si="519"/>
        <v>49028.512065039329</v>
      </c>
      <c r="J482">
        <f t="shared" si="519"/>
        <v>49711.836693337042</v>
      </c>
      <c r="K482">
        <f t="shared" si="519"/>
        <v>39851.922295291195</v>
      </c>
      <c r="L482">
        <f t="shared" si="519"/>
        <v>49739.672731560102</v>
      </c>
      <c r="M482">
        <f t="shared" si="519"/>
        <v>40131.095148251872</v>
      </c>
    </row>
    <row r="483" spans="1:15" x14ac:dyDescent="0.25">
      <c r="A483" t="s">
        <v>288</v>
      </c>
      <c r="C483">
        <v>28.696000000000002</v>
      </c>
      <c r="D483">
        <v>29.356999999999999</v>
      </c>
      <c r="E483">
        <v>30.007999999999999</v>
      </c>
      <c r="F483">
        <v>30.638000000000002</v>
      </c>
      <c r="G483">
        <v>31.259</v>
      </c>
      <c r="H483">
        <v>31.888000000000002</v>
      </c>
      <c r="I483">
        <v>32.518999999999998</v>
      </c>
      <c r="J483">
        <v>33.149000000000001</v>
      </c>
      <c r="K483">
        <v>33.787999999999997</v>
      </c>
      <c r="L483">
        <v>34.427</v>
      </c>
      <c r="M483">
        <v>35.064</v>
      </c>
    </row>
    <row r="484" spans="1:15" x14ac:dyDescent="0.25">
      <c r="A484" t="s">
        <v>289</v>
      </c>
      <c r="C484">
        <f>C482/C483</f>
        <v>952.57178700864222</v>
      </c>
      <c r="D484">
        <f t="shared" ref="D484:H484" si="520">D482/D483</f>
        <v>955.41740191438203</v>
      </c>
      <c r="E484">
        <f t="shared" si="520"/>
        <v>868.34190750865878</v>
      </c>
      <c r="F484">
        <f t="shared" si="520"/>
        <v>1073.7590600799929</v>
      </c>
      <c r="G484">
        <f t="shared" si="520"/>
        <v>1151.6679904156545</v>
      </c>
      <c r="H484">
        <f t="shared" si="520"/>
        <v>1531.4027906797849</v>
      </c>
      <c r="I484">
        <f>I482/I483</f>
        <v>1507.6881842934695</v>
      </c>
      <c r="J484">
        <f>J482/J483</f>
        <v>1499.6481550978021</v>
      </c>
      <c r="K484">
        <f>K482/K483</f>
        <v>1179.4697021217946</v>
      </c>
      <c r="L484">
        <f>L482/L483</f>
        <v>1444.7867293566126</v>
      </c>
      <c r="M484">
        <f>M482/M483</f>
        <v>1144.5099004178608</v>
      </c>
    </row>
    <row r="485" spans="1:15" x14ac:dyDescent="0.25">
      <c r="A485" t="s">
        <v>290</v>
      </c>
      <c r="G485">
        <v>100</v>
      </c>
      <c r="H485">
        <f t="shared" ref="H485:M485" si="521">(H484/G484)*G485</f>
        <v>132.97259309317769</v>
      </c>
      <c r="I485">
        <f t="shared" si="521"/>
        <v>130.91344005743548</v>
      </c>
      <c r="J485">
        <f t="shared" si="521"/>
        <v>130.21531965619332</v>
      </c>
      <c r="K485">
        <f t="shared" si="521"/>
        <v>102.41403876269116</v>
      </c>
      <c r="L485">
        <f t="shared" si="521"/>
        <v>125.45167021922414</v>
      </c>
      <c r="M485">
        <f t="shared" si="521"/>
        <v>99.378458891159241</v>
      </c>
    </row>
    <row r="486" spans="1:15" x14ac:dyDescent="0.25">
      <c r="A486" t="s">
        <v>519</v>
      </c>
      <c r="M486" s="12">
        <f>(M485-G485)/G485</f>
        <v>-6.2154110884075917E-3</v>
      </c>
    </row>
    <row r="487" spans="1:15" x14ac:dyDescent="0.25">
      <c r="O487" s="5"/>
    </row>
    <row r="488" spans="1:15" x14ac:dyDescent="0.25">
      <c r="A488" t="s">
        <v>336</v>
      </c>
      <c r="G488">
        <v>3469</v>
      </c>
      <c r="H488">
        <v>4656</v>
      </c>
      <c r="I488">
        <v>8533</v>
      </c>
      <c r="J488">
        <v>6744</v>
      </c>
      <c r="K488">
        <v>16970</v>
      </c>
      <c r="L488">
        <v>15577</v>
      </c>
      <c r="M488">
        <v>17817</v>
      </c>
      <c r="O488" s="5" t="s">
        <v>429</v>
      </c>
    </row>
    <row r="489" spans="1:15" x14ac:dyDescent="0.25">
      <c r="A489" t="s">
        <v>299</v>
      </c>
      <c r="G489">
        <f>(G488/G481)/G483</f>
        <v>71.404197579165796</v>
      </c>
      <c r="H489">
        <f>(H488/H481)/H483</f>
        <v>85.469545854970733</v>
      </c>
      <c r="I489">
        <f>(I488/I481)/I483</f>
        <v>139.66653215698298</v>
      </c>
      <c r="J489">
        <f>(J488/J481)/J483</f>
        <v>82.084466828825398</v>
      </c>
      <c r="K489">
        <f t="shared" ref="K489:M489" si="522">(K488/K481)/K483</f>
        <v>145.56694747679549</v>
      </c>
      <c r="L489">
        <f t="shared" si="522"/>
        <v>106.72459802151026</v>
      </c>
      <c r="M489">
        <f t="shared" si="522"/>
        <v>104.95567374244052</v>
      </c>
    </row>
    <row r="490" spans="1:15" x14ac:dyDescent="0.25">
      <c r="A490" t="s">
        <v>290</v>
      </c>
      <c r="G490">
        <v>100</v>
      </c>
      <c r="H490">
        <f t="shared" ref="H490" si="523">(H489/G489)*G490</f>
        <v>119.69820928273955</v>
      </c>
      <c r="I490">
        <f t="shared" ref="I490" si="524">(I489/H489)*H490</f>
        <v>195.59989033156594</v>
      </c>
      <c r="J490">
        <f t="shared" ref="J490" si="525">(J489/I489)*I490</f>
        <v>114.95748094895737</v>
      </c>
      <c r="K490">
        <f t="shared" ref="K490" si="526">(K489/J489)*J490</f>
        <v>203.86329153185358</v>
      </c>
      <c r="L490">
        <f t="shared" ref="L490" si="527">(L489/K489)*K490</f>
        <v>149.46543990384427</v>
      </c>
      <c r="M490">
        <f t="shared" ref="M490" si="528">(M489/L489)*L490</f>
        <v>146.98810056100166</v>
      </c>
    </row>
    <row r="491" spans="1:15" x14ac:dyDescent="0.25">
      <c r="A491" t="s">
        <v>519</v>
      </c>
      <c r="M491" s="12">
        <f>(M489-G489)/G489</f>
        <v>0.46988100561001644</v>
      </c>
    </row>
    <row r="492" spans="1:15" x14ac:dyDescent="0.25">
      <c r="A492" t="s">
        <v>337</v>
      </c>
      <c r="G492">
        <v>11023</v>
      </c>
      <c r="H492">
        <v>11594</v>
      </c>
      <c r="I492">
        <v>15632</v>
      </c>
      <c r="J492">
        <v>14402</v>
      </c>
      <c r="K492">
        <v>24232</v>
      </c>
      <c r="L492">
        <v>29514</v>
      </c>
      <c r="M492">
        <v>31772</v>
      </c>
    </row>
    <row r="493" spans="1:15" x14ac:dyDescent="0.25">
      <c r="A493" t="s">
        <v>298</v>
      </c>
      <c r="G493">
        <f t="shared" ref="G493:M493" si="529">(G492/G481)/G483</f>
        <v>226.89203514417542</v>
      </c>
      <c r="H493">
        <f t="shared" si="529"/>
        <v>212.82944902116208</v>
      </c>
      <c r="I493">
        <f t="shared" si="529"/>
        <v>255.86162318972907</v>
      </c>
      <c r="J493">
        <f t="shared" si="529"/>
        <v>175.29366715135578</v>
      </c>
      <c r="K493">
        <f t="shared" si="529"/>
        <v>207.85965063392504</v>
      </c>
      <c r="L493">
        <f t="shared" si="529"/>
        <v>202.21286422333273</v>
      </c>
      <c r="M493">
        <f t="shared" si="529"/>
        <v>187.1612317530909</v>
      </c>
    </row>
    <row r="494" spans="1:15" x14ac:dyDescent="0.25">
      <c r="A494" t="s">
        <v>290</v>
      </c>
      <c r="G494">
        <v>100</v>
      </c>
      <c r="H494">
        <f t="shared" ref="H494" si="530">(H493/G493)*G494</f>
        <v>93.802080309219548</v>
      </c>
      <c r="I494">
        <f t="shared" ref="I494" si="531">(I493/H493)*H494</f>
        <v>112.76800572886806</v>
      </c>
      <c r="J494">
        <f t="shared" ref="J494" si="532">(J493/I493)*I494</f>
        <v>77.258625248774294</v>
      </c>
      <c r="K494">
        <f t="shared" ref="K494" si="533">(K493/J493)*J494</f>
        <v>91.611700032503776</v>
      </c>
      <c r="L494">
        <f t="shared" ref="L494" si="534">(L493/K493)*K494</f>
        <v>89.122945234652832</v>
      </c>
      <c r="M494">
        <f t="shared" ref="M494" si="535">(M493/L493)*L494</f>
        <v>82.48911498112389</v>
      </c>
    </row>
    <row r="495" spans="1:15" x14ac:dyDescent="0.25">
      <c r="A495" t="s">
        <v>519</v>
      </c>
      <c r="M495" s="12">
        <f>(M493-G493)/G493</f>
        <v>-0.17510885018876104</v>
      </c>
    </row>
    <row r="497" spans="1:19" x14ac:dyDescent="0.25">
      <c r="A497" s="2" t="s">
        <v>227</v>
      </c>
      <c r="B497" s="2"/>
      <c r="C497" t="s">
        <v>430</v>
      </c>
    </row>
    <row r="498" spans="1:19" x14ac:dyDescent="0.25">
      <c r="A498" s="4" t="s">
        <v>647</v>
      </c>
      <c r="B498" s="6">
        <v>2014</v>
      </c>
      <c r="C498">
        <v>2015</v>
      </c>
      <c r="D498">
        <v>2016</v>
      </c>
      <c r="E498">
        <v>2017</v>
      </c>
      <c r="F498">
        <f>E498+1</f>
        <v>2018</v>
      </c>
      <c r="G498">
        <f t="shared" ref="G498:J498" si="536">F498+1</f>
        <v>2019</v>
      </c>
      <c r="H498">
        <f t="shared" si="536"/>
        <v>2020</v>
      </c>
      <c r="I498">
        <f t="shared" si="536"/>
        <v>2021</v>
      </c>
      <c r="J498">
        <f t="shared" si="536"/>
        <v>2022</v>
      </c>
      <c r="K498">
        <f>J498+1</f>
        <v>2023</v>
      </c>
      <c r="L498">
        <f t="shared" ref="L498:M498" si="537">K498+1</f>
        <v>2024</v>
      </c>
      <c r="M498">
        <f t="shared" si="537"/>
        <v>2025</v>
      </c>
      <c r="N498">
        <f t="shared" ref="N498" si="538">M498+1</f>
        <v>2026</v>
      </c>
      <c r="O498">
        <f t="shared" ref="O498:Q498" si="539">N498+1</f>
        <v>2027</v>
      </c>
      <c r="P498">
        <f t="shared" si="539"/>
        <v>2028</v>
      </c>
      <c r="Q498">
        <f t="shared" si="539"/>
        <v>2029</v>
      </c>
      <c r="R498" s="11"/>
      <c r="S498" s="11"/>
    </row>
    <row r="499" spans="1:19" x14ac:dyDescent="0.25">
      <c r="A499" s="4" t="s">
        <v>589</v>
      </c>
      <c r="B499" s="4"/>
      <c r="C499" s="13">
        <v>34.420999999999999</v>
      </c>
      <c r="D499" s="13">
        <v>39.408999999999999</v>
      </c>
      <c r="E499" s="13">
        <v>43.031999999999996</v>
      </c>
      <c r="F499" s="13">
        <v>53.45</v>
      </c>
      <c r="G499" s="13">
        <v>61.331000000000003</v>
      </c>
      <c r="H499" s="13">
        <v>67.436999999999998</v>
      </c>
      <c r="I499" s="13">
        <v>98.944999999999993</v>
      </c>
      <c r="J499" s="13">
        <v>100.684</v>
      </c>
      <c r="K499" s="13">
        <v>122.104</v>
      </c>
      <c r="L499" s="13">
        <v>152.625</v>
      </c>
      <c r="M499" s="13">
        <v>187.845</v>
      </c>
      <c r="N499" s="13">
        <v>204.26300000000001</v>
      </c>
      <c r="O499" s="13">
        <v>230.67699999999999</v>
      </c>
      <c r="P499" s="13">
        <v>272.01799999999997</v>
      </c>
      <c r="Q499" s="13">
        <v>313.97899999999998</v>
      </c>
      <c r="R499" s="13"/>
      <c r="S499" s="13"/>
    </row>
    <row r="500" spans="1:19" x14ac:dyDescent="0.25">
      <c r="A500" t="s">
        <v>282</v>
      </c>
      <c r="B500" s="13">
        <v>7.8109999999999999</v>
      </c>
      <c r="C500" s="11">
        <v>10.106999999999999</v>
      </c>
      <c r="D500" s="11">
        <v>17.87</v>
      </c>
      <c r="E500" s="11">
        <v>6.577</v>
      </c>
      <c r="F500" s="11">
        <v>7.4950000000000001</v>
      </c>
      <c r="G500" s="11">
        <v>9.1509999999999998</v>
      </c>
      <c r="H500" s="11">
        <v>15.733000000000001</v>
      </c>
      <c r="I500" s="11">
        <v>22.021000000000001</v>
      </c>
      <c r="J500" s="11">
        <v>10.993</v>
      </c>
      <c r="K500" s="11">
        <v>10.885</v>
      </c>
      <c r="L500" s="11">
        <v>14.986000000000001</v>
      </c>
      <c r="M500" s="11">
        <v>13.91</v>
      </c>
      <c r="N500">
        <v>9</v>
      </c>
      <c r="O500">
        <v>8</v>
      </c>
      <c r="P500">
        <v>7</v>
      </c>
      <c r="Q500">
        <v>7</v>
      </c>
    </row>
    <row r="501" spans="1:19" x14ac:dyDescent="0.25">
      <c r="A501" s="7" t="s">
        <v>283</v>
      </c>
      <c r="B501" s="7"/>
      <c r="C501">
        <v>50701</v>
      </c>
      <c r="D501">
        <v>51713</v>
      </c>
      <c r="E501">
        <v>61500</v>
      </c>
      <c r="F501">
        <v>76313</v>
      </c>
      <c r="G501">
        <v>89595</v>
      </c>
      <c r="H501">
        <v>113227</v>
      </c>
      <c r="I501">
        <v>134929</v>
      </c>
      <c r="J501">
        <v>139315</v>
      </c>
      <c r="K501">
        <v>152642</v>
      </c>
      <c r="L501">
        <v>175502</v>
      </c>
      <c r="M501">
        <v>216235</v>
      </c>
      <c r="N501">
        <v>237719</v>
      </c>
      <c r="O501">
        <v>253276</v>
      </c>
      <c r="P501">
        <v>286336</v>
      </c>
      <c r="Q501">
        <v>318707</v>
      </c>
    </row>
    <row r="502" spans="1:19" x14ac:dyDescent="0.25">
      <c r="A502" s="7" t="s">
        <v>284</v>
      </c>
      <c r="B502" s="7"/>
      <c r="C502">
        <v>3711</v>
      </c>
      <c r="D502">
        <v>7448</v>
      </c>
      <c r="E502">
        <v>9826</v>
      </c>
      <c r="F502">
        <v>13103</v>
      </c>
      <c r="G502">
        <v>20762</v>
      </c>
      <c r="H502">
        <v>19762</v>
      </c>
      <c r="I502">
        <v>26910</v>
      </c>
      <c r="J502">
        <v>30797</v>
      </c>
      <c r="K502">
        <v>33943</v>
      </c>
      <c r="L502">
        <v>43096</v>
      </c>
      <c r="M502">
        <v>52644</v>
      </c>
      <c r="N502">
        <v>58024</v>
      </c>
      <c r="O502">
        <v>54450</v>
      </c>
      <c r="P502">
        <v>56894</v>
      </c>
      <c r="Q502">
        <v>55750</v>
      </c>
    </row>
    <row r="503" spans="1:19" x14ac:dyDescent="0.25">
      <c r="A503" s="7" t="s">
        <v>285</v>
      </c>
      <c r="B503" s="7"/>
      <c r="C503" s="8">
        <f t="shared" ref="C503:Q503" si="540">C501-C502</f>
        <v>46990</v>
      </c>
      <c r="D503" s="8">
        <f t="shared" si="540"/>
        <v>44265</v>
      </c>
      <c r="E503" s="8">
        <f t="shared" si="540"/>
        <v>51674</v>
      </c>
      <c r="F503" s="8">
        <f t="shared" si="540"/>
        <v>63210</v>
      </c>
      <c r="G503" s="8">
        <f t="shared" si="540"/>
        <v>68833</v>
      </c>
      <c r="H503" s="8">
        <f t="shared" si="540"/>
        <v>93465</v>
      </c>
      <c r="I503" s="8">
        <f t="shared" si="540"/>
        <v>108019</v>
      </c>
      <c r="J503" s="8">
        <f t="shared" si="540"/>
        <v>108518</v>
      </c>
      <c r="K503" s="8">
        <f t="shared" si="540"/>
        <v>118699</v>
      </c>
      <c r="L503" s="8">
        <f t="shared" si="540"/>
        <v>132406</v>
      </c>
      <c r="M503" s="8">
        <f t="shared" si="540"/>
        <v>163591</v>
      </c>
      <c r="N503" s="8">
        <f t="shared" si="540"/>
        <v>179695</v>
      </c>
      <c r="O503" s="8">
        <f t="shared" si="540"/>
        <v>198826</v>
      </c>
      <c r="P503" s="8">
        <f t="shared" si="540"/>
        <v>229442</v>
      </c>
      <c r="Q503" s="8">
        <f t="shared" si="540"/>
        <v>262957</v>
      </c>
    </row>
    <row r="504" spans="1:19" x14ac:dyDescent="0.25">
      <c r="A504" t="s">
        <v>286</v>
      </c>
      <c r="B504">
        <v>1</v>
      </c>
      <c r="C504">
        <f t="shared" ref="C504:M504" si="541">B504*(1+(C500/100))</f>
        <v>1.10107</v>
      </c>
      <c r="D504">
        <f t="shared" si="541"/>
        <v>1.2978312090000002</v>
      </c>
      <c r="E504">
        <f t="shared" si="541"/>
        <v>1.3831895676159303</v>
      </c>
      <c r="F504">
        <f t="shared" si="541"/>
        <v>1.4868596257087443</v>
      </c>
      <c r="G504">
        <f t="shared" si="541"/>
        <v>1.6229221500573514</v>
      </c>
      <c r="H504">
        <f t="shared" si="541"/>
        <v>1.8782564919258744</v>
      </c>
      <c r="I504">
        <f t="shared" si="541"/>
        <v>2.2918673540128713</v>
      </c>
      <c r="J504">
        <f t="shared" si="541"/>
        <v>2.5438123322395065</v>
      </c>
      <c r="K504">
        <f t="shared" si="541"/>
        <v>2.8207063046037764</v>
      </c>
      <c r="L504">
        <f t="shared" si="541"/>
        <v>3.243417351411698</v>
      </c>
      <c r="M504">
        <f t="shared" si="541"/>
        <v>3.6945767049930653</v>
      </c>
      <c r="N504">
        <f t="shared" ref="N504" si="542">M504*(1+(N500/100))</f>
        <v>4.0270886084424413</v>
      </c>
      <c r="O504">
        <f t="shared" ref="O504" si="543">N504*(1+(O500/100))</f>
        <v>4.3492556971178367</v>
      </c>
      <c r="P504">
        <f t="shared" ref="P504" si="544">O504*(1+(P500/100))</f>
        <v>4.6537035959160855</v>
      </c>
      <c r="Q504">
        <f t="shared" ref="Q504" si="545">P504*(1+(Q500/100))</f>
        <v>4.9794628476302121</v>
      </c>
    </row>
    <row r="505" spans="1:19" x14ac:dyDescent="0.25">
      <c r="A505" t="s">
        <v>287</v>
      </c>
      <c r="C505">
        <f>C503/C504</f>
        <v>42676.669058279673</v>
      </c>
      <c r="D505">
        <f t="shared" ref="D505:Q505" si="546">D503/D504</f>
        <v>34106.900568454425</v>
      </c>
      <c r="E505">
        <f t="shared" si="546"/>
        <v>37358.581361385965</v>
      </c>
      <c r="F505">
        <f t="shared" si="546"/>
        <v>42512.419401979234</v>
      </c>
      <c r="G505">
        <f t="shared" si="546"/>
        <v>42413.001755855978</v>
      </c>
      <c r="H505">
        <f t="shared" si="546"/>
        <v>49761.574312018194</v>
      </c>
      <c r="I505">
        <f t="shared" si="546"/>
        <v>47131.436211117369</v>
      </c>
      <c r="J505">
        <f t="shared" si="546"/>
        <v>42659.593486781931</v>
      </c>
      <c r="K505">
        <f t="shared" si="546"/>
        <v>42081.304177704391</v>
      </c>
      <c r="L505">
        <f t="shared" si="546"/>
        <v>40822.991818296301</v>
      </c>
      <c r="M505">
        <f t="shared" si="546"/>
        <v>44278.685506492162</v>
      </c>
      <c r="N505">
        <f t="shared" si="546"/>
        <v>44621.565967852075</v>
      </c>
      <c r="O505">
        <f t="shared" si="546"/>
        <v>45714.948452388751</v>
      </c>
      <c r="P505">
        <f t="shared" si="546"/>
        <v>49303.097043255962</v>
      </c>
      <c r="Q505">
        <f t="shared" si="546"/>
        <v>52808.306447179231</v>
      </c>
    </row>
    <row r="506" spans="1:19" x14ac:dyDescent="0.25">
      <c r="A506" t="s">
        <v>288</v>
      </c>
      <c r="B506" s="13">
        <v>15.895</v>
      </c>
      <c r="C506" s="13">
        <v>16.399000000000001</v>
      </c>
      <c r="D506" s="13">
        <v>16.914000000000001</v>
      </c>
      <c r="E506" s="13">
        <v>17.440999999999999</v>
      </c>
      <c r="F506" s="13">
        <v>17.974</v>
      </c>
      <c r="G506" s="13">
        <v>18.513999999999999</v>
      </c>
      <c r="H506" s="13">
        <v>19.059000000000001</v>
      </c>
      <c r="I506" s="13">
        <v>19.603999999999999</v>
      </c>
      <c r="J506" s="13">
        <v>20.152999999999999</v>
      </c>
      <c r="K506" s="13">
        <v>20.724</v>
      </c>
      <c r="L506" s="13">
        <v>21.315000000000001</v>
      </c>
      <c r="M506" s="13">
        <v>21.914000000000001</v>
      </c>
      <c r="N506" s="13">
        <v>22.521999999999998</v>
      </c>
      <c r="O506" s="13">
        <v>23.138999999999999</v>
      </c>
      <c r="P506" s="13">
        <v>23.760999999999999</v>
      </c>
      <c r="Q506" s="13">
        <v>24.39</v>
      </c>
      <c r="R506" s="13"/>
      <c r="S506" s="13"/>
    </row>
    <row r="507" spans="1:19" x14ac:dyDescent="0.25">
      <c r="A507" t="s">
        <v>289</v>
      </c>
      <c r="B507">
        <f>B505/B506</f>
        <v>0</v>
      </c>
      <c r="C507">
        <f>C505/C506</f>
        <v>2602.3946007853938</v>
      </c>
      <c r="D507">
        <f t="shared" ref="D507:H507" si="547">D505/D506</f>
        <v>2016.4893324142381</v>
      </c>
      <c r="E507">
        <f t="shared" si="547"/>
        <v>2141.9976699378458</v>
      </c>
      <c r="F507">
        <f t="shared" si="547"/>
        <v>2365.2175031700922</v>
      </c>
      <c r="G507">
        <f t="shared" si="547"/>
        <v>2290.8610649160623</v>
      </c>
      <c r="H507">
        <f t="shared" si="547"/>
        <v>2610.9226251124505</v>
      </c>
      <c r="I507">
        <f>I505/I506</f>
        <v>2404.1744649621187</v>
      </c>
      <c r="J507">
        <f>J505/J506</f>
        <v>2116.7862594542717</v>
      </c>
      <c r="K507">
        <f>K505/K506</f>
        <v>2030.5589740254966</v>
      </c>
      <c r="L507">
        <f>L505/L506</f>
        <v>1915.2236367955102</v>
      </c>
      <c r="M507">
        <f>M505/M506</f>
        <v>2020.5660995935091</v>
      </c>
      <c r="N507">
        <f t="shared" ref="N507:Q507" si="548">N505/N506</f>
        <v>1981.2434938216888</v>
      </c>
      <c r="O507">
        <f t="shared" si="548"/>
        <v>1975.6665565663491</v>
      </c>
      <c r="P507">
        <f t="shared" si="548"/>
        <v>2074.9588419366173</v>
      </c>
      <c r="Q507">
        <f t="shared" si="548"/>
        <v>2165.1622159565081</v>
      </c>
    </row>
    <row r="508" spans="1:19" x14ac:dyDescent="0.25">
      <c r="A508" t="s">
        <v>290</v>
      </c>
      <c r="G508">
        <v>100</v>
      </c>
      <c r="H508">
        <f t="shared" ref="H508:M508" si="549">(H507/G507)*G508</f>
        <v>113.97123400882083</v>
      </c>
      <c r="I508">
        <f t="shared" si="549"/>
        <v>104.94632353665708</v>
      </c>
      <c r="J508">
        <f>(J507/I507)*I508</f>
        <v>92.401337290693832</v>
      </c>
      <c r="K508">
        <f t="shared" si="549"/>
        <v>88.637368940568919</v>
      </c>
      <c r="L508">
        <f t="shared" si="549"/>
        <v>83.60278439084145</v>
      </c>
      <c r="M508">
        <f t="shared" si="549"/>
        <v>88.201162896255468</v>
      </c>
      <c r="N508">
        <f t="shared" ref="N508" si="550">(N507/M507)*M508</f>
        <v>86.484663961682983</v>
      </c>
      <c r="O508">
        <f t="shared" ref="O508" si="551">(O507/N507)*N508</f>
        <v>86.241221120877441</v>
      </c>
      <c r="P508">
        <f t="shared" ref="P508" si="552">(P507/O507)*O508</f>
        <v>90.575499043310344</v>
      </c>
      <c r="Q508">
        <f t="shared" ref="Q508" si="553">(Q507/P507)*P508</f>
        <v>94.513030454591984</v>
      </c>
    </row>
    <row r="509" spans="1:19" x14ac:dyDescent="0.25">
      <c r="O509" s="5" t="s">
        <v>431</v>
      </c>
    </row>
    <row r="510" spans="1:19" x14ac:dyDescent="0.25">
      <c r="A510" t="s">
        <v>297</v>
      </c>
      <c r="B510">
        <v>4228</v>
      </c>
      <c r="C510">
        <v>4464</v>
      </c>
      <c r="D510">
        <v>4432</v>
      </c>
      <c r="E510">
        <v>5762</v>
      </c>
      <c r="F510">
        <v>6782</v>
      </c>
      <c r="G510">
        <v>8069</v>
      </c>
      <c r="H510">
        <v>9367</v>
      </c>
      <c r="I510">
        <v>9653</v>
      </c>
      <c r="J510">
        <v>13912</v>
      </c>
      <c r="K510">
        <v>17395</v>
      </c>
      <c r="L510">
        <v>18732</v>
      </c>
      <c r="M510">
        <v>21498</v>
      </c>
      <c r="N510">
        <v>24746</v>
      </c>
      <c r="O510" s="5" t="s">
        <v>432</v>
      </c>
    </row>
    <row r="511" spans="1:19" x14ac:dyDescent="0.25">
      <c r="A511" t="s">
        <v>299</v>
      </c>
      <c r="B511">
        <f t="shared" ref="B511:N511" si="554">(B510/B504)/B506</f>
        <v>265.99559609940235</v>
      </c>
      <c r="C511">
        <f t="shared" si="554"/>
        <v>247.224717980549</v>
      </c>
      <c r="D511">
        <f t="shared" si="554"/>
        <v>201.89948540065294</v>
      </c>
      <c r="E511">
        <f t="shared" si="554"/>
        <v>238.84720699349509</v>
      </c>
      <c r="F511">
        <f t="shared" si="554"/>
        <v>253.77163591994247</v>
      </c>
      <c r="G511">
        <f t="shared" si="554"/>
        <v>268.54790482483264</v>
      </c>
      <c r="H511">
        <f t="shared" si="554"/>
        <v>261.66492515303401</v>
      </c>
      <c r="I511">
        <f t="shared" si="554"/>
        <v>214.84642618686834</v>
      </c>
      <c r="J511">
        <f t="shared" si="554"/>
        <v>271.37185021404582</v>
      </c>
      <c r="K511">
        <f t="shared" si="554"/>
        <v>297.57262785005361</v>
      </c>
      <c r="L511">
        <f t="shared" si="554"/>
        <v>270.95425558096684</v>
      </c>
      <c r="M511">
        <f t="shared" si="554"/>
        <v>265.52884944196967</v>
      </c>
      <c r="N511">
        <f t="shared" si="554"/>
        <v>272.83926374196005</v>
      </c>
    </row>
    <row r="512" spans="1:19" x14ac:dyDescent="0.25">
      <c r="A512" t="s">
        <v>290</v>
      </c>
      <c r="G512">
        <v>100</v>
      </c>
      <c r="H512">
        <f t="shared" ref="H512" si="555">(H511/G511)*G512</f>
        <v>97.436963927799681</v>
      </c>
      <c r="I512">
        <f t="shared" ref="I512" si="556">(I511/H511)*H512</f>
        <v>80.003017088145782</v>
      </c>
      <c r="J512">
        <f>(J511/I511)*I512</f>
        <v>101.05156113247473</v>
      </c>
      <c r="K512">
        <f t="shared" ref="K512" si="557">(K511/J511)*J512</f>
        <v>110.80802437991579</v>
      </c>
      <c r="L512">
        <f t="shared" ref="L512" si="558">(L511/K511)*K512</f>
        <v>100.8960601490091</v>
      </c>
      <c r="M512">
        <f t="shared" ref="M512" si="559">(M511/L511)*L512</f>
        <v>98.875785165841364</v>
      </c>
    </row>
    <row r="513" spans="1:19" x14ac:dyDescent="0.25">
      <c r="A513" t="s">
        <v>294</v>
      </c>
      <c r="B513">
        <v>8607</v>
      </c>
      <c r="C513">
        <v>9433</v>
      </c>
      <c r="D513">
        <v>9143</v>
      </c>
      <c r="E513">
        <v>10642</v>
      </c>
      <c r="F513">
        <v>11562</v>
      </c>
      <c r="G513">
        <v>13275</v>
      </c>
      <c r="H513">
        <v>13122</v>
      </c>
      <c r="I513">
        <v>13773</v>
      </c>
      <c r="J513">
        <v>18073</v>
      </c>
      <c r="K513">
        <v>23189</v>
      </c>
      <c r="L513">
        <v>23169</v>
      </c>
      <c r="M513">
        <v>28637</v>
      </c>
      <c r="N513">
        <v>30591</v>
      </c>
    </row>
    <row r="514" spans="1:19" x14ac:dyDescent="0.25">
      <c r="A514" t="s">
        <v>298</v>
      </c>
      <c r="B514">
        <f t="shared" ref="B514:N514" si="560">(B513/B504)/B506</f>
        <v>541.4910349166405</v>
      </c>
      <c r="C514">
        <f t="shared" si="560"/>
        <v>522.41728600146018</v>
      </c>
      <c r="D514">
        <f t="shared" si="560"/>
        <v>416.50879851493005</v>
      </c>
      <c r="E514">
        <f t="shared" si="560"/>
        <v>441.13363013272732</v>
      </c>
      <c r="F514">
        <f t="shared" si="560"/>
        <v>432.63162113040028</v>
      </c>
      <c r="G514">
        <f t="shared" si="560"/>
        <v>441.81105918325113</v>
      </c>
      <c r="H514">
        <f t="shared" si="560"/>
        <v>366.55996027096319</v>
      </c>
      <c r="I514">
        <f t="shared" si="560"/>
        <v>306.54509767655009</v>
      </c>
      <c r="J514">
        <f t="shared" si="560"/>
        <v>352.53762571294209</v>
      </c>
      <c r="K514">
        <f t="shared" si="560"/>
        <v>396.68937437280209</v>
      </c>
      <c r="L514">
        <f t="shared" si="560"/>
        <v>335.13448364058405</v>
      </c>
      <c r="M514">
        <f t="shared" si="560"/>
        <v>353.7049800665032</v>
      </c>
      <c r="N514">
        <f t="shared" si="560"/>
        <v>337.28384050474017</v>
      </c>
    </row>
    <row r="515" spans="1:19" x14ac:dyDescent="0.25">
      <c r="A515" t="s">
        <v>290</v>
      </c>
      <c r="G515">
        <v>100</v>
      </c>
      <c r="H515">
        <f t="shared" ref="H515" si="561">(H514/G514)*G515</f>
        <v>82.967583688058866</v>
      </c>
      <c r="I515">
        <f t="shared" ref="I515" si="562">(I514/H514)*H515</f>
        <v>69.38375382527569</v>
      </c>
      <c r="J515">
        <f>(J514/I514)*I515</f>
        <v>79.793753095419703</v>
      </c>
      <c r="K515">
        <f t="shared" ref="K515" si="563">(K514/J514)*J515</f>
        <v>89.787108341320646</v>
      </c>
      <c r="L515">
        <f t="shared" ref="L515" si="564">(L514/K514)*K515</f>
        <v>75.854706819726601</v>
      </c>
      <c r="M515">
        <f t="shared" ref="M515" si="565">(M514/L514)*L515</f>
        <v>80.057973360914886</v>
      </c>
    </row>
    <row r="517" spans="1:19" x14ac:dyDescent="0.25">
      <c r="A517" s="2" t="s">
        <v>166</v>
      </c>
      <c r="B517" s="2"/>
      <c r="C517" t="s">
        <v>433</v>
      </c>
      <c r="D517" s="5" t="s">
        <v>434</v>
      </c>
      <c r="E517" t="s">
        <v>435</v>
      </c>
      <c r="F517" t="s">
        <v>436</v>
      </c>
      <c r="G517" t="s">
        <v>437</v>
      </c>
      <c r="H517" t="s">
        <v>167</v>
      </c>
    </row>
    <row r="518" spans="1:19" x14ac:dyDescent="0.25">
      <c r="A518" s="4" t="s">
        <v>649</v>
      </c>
      <c r="B518" s="4"/>
      <c r="C518">
        <v>2015</v>
      </c>
      <c r="D518">
        <v>2016</v>
      </c>
      <c r="E518">
        <v>2017</v>
      </c>
      <c r="F518">
        <f>E518+1</f>
        <v>2018</v>
      </c>
      <c r="G518">
        <f t="shared" ref="G518:J518" si="566">F518+1</f>
        <v>2019</v>
      </c>
      <c r="H518">
        <f t="shared" si="566"/>
        <v>2020</v>
      </c>
      <c r="I518">
        <f t="shared" si="566"/>
        <v>2021</v>
      </c>
      <c r="J518">
        <f t="shared" si="566"/>
        <v>2022</v>
      </c>
      <c r="K518">
        <f>J518+1</f>
        <v>2023</v>
      </c>
      <c r="L518">
        <f t="shared" ref="L518:M518" si="567">K518+1</f>
        <v>2024</v>
      </c>
      <c r="M518">
        <f t="shared" si="567"/>
        <v>2025</v>
      </c>
      <c r="N518">
        <f t="shared" ref="N518" si="568">M518+1</f>
        <v>2026</v>
      </c>
      <c r="O518">
        <f t="shared" ref="O518:Q518" si="569">N518+1</f>
        <v>2027</v>
      </c>
      <c r="P518">
        <f t="shared" si="569"/>
        <v>2028</v>
      </c>
      <c r="Q518">
        <f t="shared" si="569"/>
        <v>2029</v>
      </c>
    </row>
    <row r="519" spans="1:19" x14ac:dyDescent="0.25">
      <c r="A519" s="4" t="s">
        <v>589</v>
      </c>
      <c r="B519" s="4"/>
      <c r="C519" s="13">
        <v>11.003</v>
      </c>
      <c r="D519" s="13">
        <v>10.486000000000001</v>
      </c>
      <c r="E519" s="13">
        <v>11.525</v>
      </c>
      <c r="F519" s="13">
        <v>14.086</v>
      </c>
      <c r="G519" s="13">
        <v>13.680999999999999</v>
      </c>
      <c r="H519" s="13">
        <v>12.093</v>
      </c>
      <c r="I519" s="13">
        <v>13.86</v>
      </c>
      <c r="J519" s="13">
        <v>17066</v>
      </c>
      <c r="K519" s="13">
        <v>18.651</v>
      </c>
      <c r="L519" s="13">
        <v>19.646000000000001</v>
      </c>
      <c r="M519" s="13">
        <v>21.753</v>
      </c>
      <c r="N519" s="13">
        <v>26541</v>
      </c>
      <c r="O519" s="13">
        <v>27724</v>
      </c>
      <c r="P519" s="13">
        <v>29680</v>
      </c>
      <c r="Q519" s="13">
        <v>32071</v>
      </c>
      <c r="R519" s="13"/>
      <c r="S519" s="13"/>
    </row>
    <row r="520" spans="1:19" x14ac:dyDescent="0.25">
      <c r="A520" t="s">
        <v>282</v>
      </c>
      <c r="C520" s="13">
        <v>5.9960000000000004</v>
      </c>
      <c r="D520" s="13">
        <v>6.6740000000000004</v>
      </c>
      <c r="E520" s="13">
        <v>5.4219999999999997</v>
      </c>
      <c r="F520" s="13">
        <v>4.4119999999999999</v>
      </c>
      <c r="G520" s="13">
        <v>3.8919999999999999</v>
      </c>
      <c r="H520" s="13">
        <v>4.8719999999999999</v>
      </c>
      <c r="I520" s="13">
        <v>4.4829999999999997</v>
      </c>
      <c r="J520" s="13">
        <v>5.2530000000000001</v>
      </c>
      <c r="K520" s="13">
        <v>2.2989999999999999</v>
      </c>
      <c r="L520" s="13">
        <v>0.58599999999999997</v>
      </c>
      <c r="M520" s="13">
        <v>4.4000000000000004</v>
      </c>
      <c r="N520" s="13">
        <v>5</v>
      </c>
      <c r="O520" s="13">
        <v>4.4000000000000004</v>
      </c>
      <c r="P520" s="13">
        <v>4.5</v>
      </c>
      <c r="Q520" s="13">
        <v>4.5</v>
      </c>
      <c r="R520" s="13"/>
      <c r="S520" s="13"/>
    </row>
    <row r="521" spans="1:19" x14ac:dyDescent="0.25">
      <c r="A521" s="7" t="s">
        <v>283</v>
      </c>
      <c r="B521" s="7"/>
      <c r="C521">
        <v>13759</v>
      </c>
      <c r="D521">
        <v>13572</v>
      </c>
      <c r="E521">
        <v>13320</v>
      </c>
      <c r="F521">
        <v>16134</v>
      </c>
      <c r="G521">
        <v>17396</v>
      </c>
      <c r="H521">
        <v>19398</v>
      </c>
      <c r="I521">
        <v>20131</v>
      </c>
      <c r="J521">
        <v>24390</v>
      </c>
      <c r="K521">
        <v>24615</v>
      </c>
      <c r="L521">
        <v>24757</v>
      </c>
      <c r="M521">
        <v>26115</v>
      </c>
      <c r="N521">
        <v>30152</v>
      </c>
      <c r="O521">
        <v>29804</v>
      </c>
      <c r="P521">
        <v>31779</v>
      </c>
      <c r="Q521">
        <v>34014</v>
      </c>
    </row>
    <row r="522" spans="1:19" x14ac:dyDescent="0.25">
      <c r="A522" s="7" t="s">
        <v>284</v>
      </c>
      <c r="B522" s="7"/>
      <c r="C522">
        <v>1041</v>
      </c>
      <c r="D522">
        <v>1248</v>
      </c>
      <c r="E522">
        <v>1525</v>
      </c>
      <c r="F522">
        <v>1853</v>
      </c>
      <c r="G522">
        <v>2129</v>
      </c>
      <c r="H522">
        <v>2160</v>
      </c>
      <c r="I522">
        <v>2249</v>
      </c>
      <c r="J522">
        <v>2573</v>
      </c>
      <c r="K522">
        <v>2761</v>
      </c>
      <c r="L522">
        <v>2953</v>
      </c>
      <c r="M522">
        <v>3380</v>
      </c>
      <c r="N522" s="8">
        <v>3628</v>
      </c>
      <c r="O522" s="8">
        <v>3596</v>
      </c>
      <c r="P522" s="8">
        <v>3682</v>
      </c>
      <c r="Q522" s="8">
        <v>3527</v>
      </c>
    </row>
    <row r="523" spans="1:19" x14ac:dyDescent="0.25">
      <c r="A523" s="7" t="s">
        <v>285</v>
      </c>
      <c r="B523" s="7"/>
      <c r="C523" s="8">
        <f t="shared" ref="C523:M523" si="570">C521-C522</f>
        <v>12718</v>
      </c>
      <c r="D523" s="8">
        <f t="shared" si="570"/>
        <v>12324</v>
      </c>
      <c r="E523" s="8">
        <f t="shared" si="570"/>
        <v>11795</v>
      </c>
      <c r="F523" s="8">
        <f t="shared" si="570"/>
        <v>14281</v>
      </c>
      <c r="G523" s="8">
        <f t="shared" si="570"/>
        <v>15267</v>
      </c>
      <c r="H523" s="8">
        <f t="shared" si="570"/>
        <v>17238</v>
      </c>
      <c r="I523" s="8">
        <f t="shared" si="570"/>
        <v>17882</v>
      </c>
      <c r="J523" s="8">
        <f t="shared" si="570"/>
        <v>21817</v>
      </c>
      <c r="K523" s="8">
        <f t="shared" si="570"/>
        <v>21854</v>
      </c>
      <c r="L523" s="8">
        <f t="shared" si="570"/>
        <v>21804</v>
      </c>
      <c r="M523" s="8">
        <f t="shared" si="570"/>
        <v>22735</v>
      </c>
      <c r="N523" s="8">
        <f t="shared" ref="N523:Q523" si="571">N521-N522</f>
        <v>26524</v>
      </c>
      <c r="O523" s="8">
        <f t="shared" si="571"/>
        <v>26208</v>
      </c>
      <c r="P523" s="8">
        <f t="shared" si="571"/>
        <v>28097</v>
      </c>
      <c r="Q523" s="8">
        <f t="shared" si="571"/>
        <v>30487</v>
      </c>
    </row>
    <row r="524" spans="1:19" x14ac:dyDescent="0.25">
      <c r="A524" t="s">
        <v>286</v>
      </c>
      <c r="C524">
        <v>1</v>
      </c>
      <c r="D524">
        <f t="shared" ref="D524:M524" si="572">C524*(1+(D520/100))</f>
        <v>1.06674</v>
      </c>
      <c r="E524">
        <f t="shared" si="572"/>
        <v>1.1245786428</v>
      </c>
      <c r="F524">
        <f t="shared" si="572"/>
        <v>1.174195052520336</v>
      </c>
      <c r="G524">
        <f t="shared" si="572"/>
        <v>1.2198947239644276</v>
      </c>
      <c r="H524">
        <f t="shared" si="572"/>
        <v>1.2793279949159746</v>
      </c>
      <c r="I524">
        <f t="shared" si="572"/>
        <v>1.3366802689280577</v>
      </c>
      <c r="J524">
        <f t="shared" si="572"/>
        <v>1.4068960834548485</v>
      </c>
      <c r="K524">
        <f t="shared" si="572"/>
        <v>1.4392406244134757</v>
      </c>
      <c r="L524">
        <f t="shared" si="572"/>
        <v>1.4476745744725386</v>
      </c>
      <c r="M524">
        <f t="shared" si="572"/>
        <v>1.5113722557493303</v>
      </c>
      <c r="N524">
        <f t="shared" ref="N524" si="573">M524*(1+(N520/100))</f>
        <v>1.5869408685367969</v>
      </c>
      <c r="O524">
        <f t="shared" ref="O524" si="574">N524*(1+(O520/100))</f>
        <v>1.6567662667524161</v>
      </c>
      <c r="P524">
        <f t="shared" ref="P524" si="575">O524*(1+(P520/100))</f>
        <v>1.7313207487562747</v>
      </c>
      <c r="Q524">
        <f t="shared" ref="Q524" si="576">P524*(1+(Q520/100))</f>
        <v>1.809230182450307</v>
      </c>
    </row>
    <row r="525" spans="1:19" x14ac:dyDescent="0.25">
      <c r="A525" t="s">
        <v>287</v>
      </c>
      <c r="C525">
        <f>C523/C524</f>
        <v>12718</v>
      </c>
      <c r="D525">
        <f t="shared" ref="D525:M525" si="577">D523/D524</f>
        <v>11552.955734293268</v>
      </c>
      <c r="E525">
        <f t="shared" si="577"/>
        <v>10488.372756779871</v>
      </c>
      <c r="F525">
        <f t="shared" si="577"/>
        <v>12162.374529978413</v>
      </c>
      <c r="G525">
        <f t="shared" si="577"/>
        <v>12515.014369752442</v>
      </c>
      <c r="H525">
        <f t="shared" si="577"/>
        <v>13474.261540827285</v>
      </c>
      <c r="I525">
        <f t="shared" si="577"/>
        <v>13377.918725725156</v>
      </c>
      <c r="J525">
        <f t="shared" si="577"/>
        <v>15507.186533937191</v>
      </c>
      <c r="K525">
        <f t="shared" si="577"/>
        <v>15184.396291555498</v>
      </c>
      <c r="L525">
        <f t="shared" si="577"/>
        <v>15061.395968734414</v>
      </c>
      <c r="M525">
        <f t="shared" si="577"/>
        <v>15042.620978064804</v>
      </c>
      <c r="N525">
        <f t="shared" ref="N525:Q525" si="578">N523/N524</f>
        <v>16713.918285093921</v>
      </c>
      <c r="O525">
        <f t="shared" si="578"/>
        <v>15818.767273293639</v>
      </c>
      <c r="P525">
        <f t="shared" si="578"/>
        <v>16228.650884120683</v>
      </c>
      <c r="Q525">
        <f t="shared" si="578"/>
        <v>16850.81328828504</v>
      </c>
    </row>
    <row r="526" spans="1:19" x14ac:dyDescent="0.25">
      <c r="A526" t="s">
        <v>288</v>
      </c>
      <c r="C526" s="13">
        <v>8.8070000000000004</v>
      </c>
      <c r="D526" s="13">
        <v>9.2449999999999992</v>
      </c>
      <c r="E526" s="13">
        <v>9.7040000000000006</v>
      </c>
      <c r="F526" s="13">
        <v>10.186</v>
      </c>
      <c r="G526" s="13">
        <v>10.693</v>
      </c>
      <c r="H526" s="13">
        <v>11.224</v>
      </c>
      <c r="I526" s="13">
        <v>11.782</v>
      </c>
      <c r="J526" s="13">
        <v>12.029</v>
      </c>
      <c r="K526" s="13">
        <v>12.282</v>
      </c>
      <c r="L526" s="13">
        <v>12.539</v>
      </c>
      <c r="M526" s="13">
        <v>12.803000000000001</v>
      </c>
      <c r="N526" s="13">
        <v>13.071999999999999</v>
      </c>
      <c r="O526" s="13">
        <v>13.346</v>
      </c>
      <c r="P526" s="13">
        <v>13.625999999999999</v>
      </c>
      <c r="Q526" s="13">
        <v>13.913</v>
      </c>
      <c r="R526" s="13"/>
      <c r="S526" s="13"/>
    </row>
    <row r="527" spans="1:19" x14ac:dyDescent="0.25">
      <c r="A527" t="s">
        <v>289</v>
      </c>
      <c r="C527">
        <f>C525/C526</f>
        <v>1444.0785738617008</v>
      </c>
      <c r="D527">
        <f t="shared" ref="D527:H527" si="579">D525/D526</f>
        <v>1249.6436705563297</v>
      </c>
      <c r="E527">
        <f t="shared" si="579"/>
        <v>1080.8298389097145</v>
      </c>
      <c r="F527">
        <f t="shared" si="579"/>
        <v>1194.0285224797185</v>
      </c>
      <c r="G527">
        <f t="shared" si="579"/>
        <v>1170.3931889789997</v>
      </c>
      <c r="H527">
        <f t="shared" si="579"/>
        <v>1200.4865948705706</v>
      </c>
      <c r="I527">
        <f>I525/I526</f>
        <v>1135.453974344352</v>
      </c>
      <c r="J527">
        <f>J525/J526</f>
        <v>1289.1500984235756</v>
      </c>
      <c r="K527">
        <f>K525/K526</f>
        <v>1236.3130020807278</v>
      </c>
      <c r="L527">
        <f>L525/L526</f>
        <v>1201.1640456762432</v>
      </c>
      <c r="M527">
        <f>M525/M526</f>
        <v>1174.92938983557</v>
      </c>
      <c r="N527">
        <f t="shared" ref="N527:Q527" si="580">N525/N526</f>
        <v>1278.6045199735254</v>
      </c>
      <c r="O527">
        <f t="shared" si="580"/>
        <v>1185.2815280453799</v>
      </c>
      <c r="P527">
        <f t="shared" si="580"/>
        <v>1191.00622956999</v>
      </c>
      <c r="Q527">
        <f t="shared" si="580"/>
        <v>1211.1559899579559</v>
      </c>
    </row>
    <row r="528" spans="1:19" x14ac:dyDescent="0.25">
      <c r="A528" t="s">
        <v>290</v>
      </c>
      <c r="G528">
        <v>100</v>
      </c>
      <c r="H528">
        <f t="shared" ref="H528:M528" si="581">(H527/G527)*G528</f>
        <v>102.571221891493</v>
      </c>
      <c r="I528">
        <f t="shared" si="581"/>
        <v>97.014745560410603</v>
      </c>
      <c r="J528">
        <f t="shared" si="581"/>
        <v>110.14675329306851</v>
      </c>
      <c r="K528">
        <f t="shared" si="581"/>
        <v>105.63227928207904</v>
      </c>
      <c r="L528">
        <f t="shared" si="581"/>
        <v>102.62910421788142</v>
      </c>
      <c r="M528">
        <f t="shared" si="581"/>
        <v>100.38757922545052</v>
      </c>
      <c r="N528">
        <f t="shared" ref="N528" si="582">(N527/M527)*M528</f>
        <v>109.24572460037338</v>
      </c>
      <c r="O528">
        <f t="shared" ref="O528" si="583">(O527/N527)*N528</f>
        <v>101.27208011859402</v>
      </c>
      <c r="P528">
        <f t="shared" ref="P528" si="584">(P527/O527)*O528</f>
        <v>101.76120647190132</v>
      </c>
      <c r="Q528">
        <f t="shared" ref="Q528" si="585">(Q527/P527)*P528</f>
        <v>103.48282964757476</v>
      </c>
    </row>
    <row r="529" spans="1:19" x14ac:dyDescent="0.25">
      <c r="A529" t="s">
        <v>519</v>
      </c>
      <c r="M529" s="12">
        <f>(M528-G528)/G528</f>
        <v>3.875792254505228E-3</v>
      </c>
    </row>
    <row r="530" spans="1:19" x14ac:dyDescent="0.25">
      <c r="M530" s="12"/>
    </row>
    <row r="531" spans="1:19" x14ac:dyDescent="0.25">
      <c r="A531" t="s">
        <v>297</v>
      </c>
      <c r="G531">
        <v>1431</v>
      </c>
      <c r="H531">
        <v>1623</v>
      </c>
      <c r="I531">
        <v>1483</v>
      </c>
      <c r="J531">
        <v>2185</v>
      </c>
      <c r="K531">
        <v>2215</v>
      </c>
      <c r="L531">
        <v>2097</v>
      </c>
      <c r="M531">
        <v>2768</v>
      </c>
      <c r="O531" s="5" t="s">
        <v>630</v>
      </c>
    </row>
    <row r="532" spans="1:19" x14ac:dyDescent="0.25">
      <c r="A532" t="s">
        <v>299</v>
      </c>
      <c r="G532">
        <f>(G531/G524)/G526</f>
        <v>109.70280038180051</v>
      </c>
      <c r="H532">
        <f t="shared" ref="H532:M532" si="586">(H531/H524)/H526</f>
        <v>113.02875875826291</v>
      </c>
      <c r="I532">
        <f t="shared" si="586"/>
        <v>94.166102446743878</v>
      </c>
      <c r="J532">
        <f t="shared" si="586"/>
        <v>129.110004356947</v>
      </c>
      <c r="K532">
        <f t="shared" si="586"/>
        <v>125.30581585104841</v>
      </c>
      <c r="L532">
        <f t="shared" si="586"/>
        <v>115.52196861966071</v>
      </c>
      <c r="M532">
        <f t="shared" si="586"/>
        <v>143.04836380316067</v>
      </c>
      <c r="O532" s="5" t="s">
        <v>711</v>
      </c>
    </row>
    <row r="533" spans="1:19" x14ac:dyDescent="0.25">
      <c r="A533" t="s">
        <v>709</v>
      </c>
      <c r="G533">
        <v>100</v>
      </c>
      <c r="H533">
        <f t="shared" ref="H533" si="587">(H532/G532)*G533</f>
        <v>103.03178985849677</v>
      </c>
      <c r="I533">
        <f t="shared" ref="I533" si="588">(I532/H532)*H533</f>
        <v>85.837464603470451</v>
      </c>
      <c r="J533">
        <f t="shared" ref="J533" si="589">(J532/I532)*I533</f>
        <v>117.69070972445849</v>
      </c>
      <c r="K533">
        <f t="shared" ref="K533" si="590">(K532/J532)*J533</f>
        <v>114.22298739407238</v>
      </c>
      <c r="L533">
        <f t="shared" ref="L533" si="591">(L532/K532)*K533</f>
        <v>105.30448467824671</v>
      </c>
      <c r="M533">
        <f t="shared" ref="M533" si="592">(M532/L532)*L533</f>
        <v>130.3962736642155</v>
      </c>
      <c r="O533" s="18" t="s">
        <v>712</v>
      </c>
    </row>
    <row r="534" spans="1:19" x14ac:dyDescent="0.25">
      <c r="A534" t="s">
        <v>360</v>
      </c>
      <c r="M534" s="12">
        <f>(M532-G532)/G532</f>
        <v>0.30396273664215523</v>
      </c>
      <c r="O534" s="5"/>
    </row>
    <row r="535" spans="1:19" x14ac:dyDescent="0.25">
      <c r="A535" t="s">
        <v>294</v>
      </c>
      <c r="G535">
        <v>639</v>
      </c>
      <c r="H535">
        <v>741</v>
      </c>
      <c r="I535">
        <v>654</v>
      </c>
      <c r="J535">
        <v>716</v>
      </c>
      <c r="K535">
        <v>871</v>
      </c>
      <c r="L535">
        <v>4105</v>
      </c>
      <c r="M535">
        <v>4435</v>
      </c>
      <c r="O535" t="s">
        <v>742</v>
      </c>
    </row>
    <row r="536" spans="1:19" x14ac:dyDescent="0.25">
      <c r="A536" t="s">
        <v>743</v>
      </c>
      <c r="G536">
        <v>7.82</v>
      </c>
      <c r="H536">
        <v>5.65</v>
      </c>
      <c r="I536">
        <v>5.31</v>
      </c>
      <c r="J536">
        <v>6.81</v>
      </c>
      <c r="K536">
        <v>6.85</v>
      </c>
    </row>
    <row r="537" spans="1:19" x14ac:dyDescent="0.25">
      <c r="A537" t="s">
        <v>744</v>
      </c>
      <c r="G537">
        <f>G521*(G536/100)</f>
        <v>1360.3672000000001</v>
      </c>
      <c r="H537">
        <f t="shared" ref="H537:K537" si="593">H521*(H536/100)</f>
        <v>1095.9870000000001</v>
      </c>
      <c r="I537">
        <f t="shared" si="593"/>
        <v>1068.9560999999999</v>
      </c>
      <c r="J537">
        <f t="shared" si="593"/>
        <v>1660.9589999999998</v>
      </c>
      <c r="K537">
        <f t="shared" si="593"/>
        <v>1686.1274999999998</v>
      </c>
    </row>
    <row r="538" spans="1:19" x14ac:dyDescent="0.25">
      <c r="A538" t="s">
        <v>846</v>
      </c>
      <c r="G538">
        <v>2900</v>
      </c>
      <c r="H538">
        <v>2800</v>
      </c>
      <c r="I538">
        <v>3000</v>
      </c>
      <c r="J538">
        <v>3340</v>
      </c>
      <c r="K538">
        <v>3771</v>
      </c>
      <c r="L538">
        <v>4243</v>
      </c>
      <c r="M538">
        <v>4810</v>
      </c>
      <c r="O538" t="s">
        <v>847</v>
      </c>
    </row>
    <row r="539" spans="1:19" x14ac:dyDescent="0.25">
      <c r="A539" t="s">
        <v>848</v>
      </c>
      <c r="G539">
        <f>G538/G524/G526</f>
        <v>222.31874291210448</v>
      </c>
      <c r="H539">
        <f t="shared" ref="H539:M539" si="594">H538/H524/H526</f>
        <v>194.99724246650408</v>
      </c>
      <c r="I539">
        <f t="shared" si="594"/>
        <v>190.49110407298156</v>
      </c>
      <c r="J539">
        <f t="shared" si="594"/>
        <v>197.3580844632508</v>
      </c>
      <c r="K539">
        <f t="shared" si="594"/>
        <v>213.331030056119</v>
      </c>
      <c r="L539">
        <f t="shared" si="594"/>
        <v>233.74330608165016</v>
      </c>
      <c r="M539">
        <f t="shared" si="594"/>
        <v>248.57753970130159</v>
      </c>
    </row>
    <row r="540" spans="1:19" x14ac:dyDescent="0.25">
      <c r="A540" t="s">
        <v>710</v>
      </c>
      <c r="G540">
        <v>100</v>
      </c>
      <c r="H540">
        <f t="shared" ref="H540" si="595">(H539/G539)*G540</f>
        <v>87.710662588443029</v>
      </c>
      <c r="I540">
        <f t="shared" ref="I540" si="596">(I539/H539)*H540</f>
        <v>85.683780673541207</v>
      </c>
      <c r="J540">
        <f t="shared" ref="J540" si="597">(J539/I539)*I540</f>
        <v>88.772580250365095</v>
      </c>
      <c r="K540">
        <f t="shared" ref="K540" si="598">(K539/J539)*J540</f>
        <v>95.957285140129258</v>
      </c>
      <c r="L540">
        <f t="shared" ref="L540" si="599">(L539/K539)*K540</f>
        <v>105.13882141464899</v>
      </c>
      <c r="M540">
        <f t="shared" ref="M540" si="600">(M539/L539)*L540</f>
        <v>111.81132838609955</v>
      </c>
    </row>
    <row r="542" spans="1:19" x14ac:dyDescent="0.25">
      <c r="A542" s="2" t="s">
        <v>48</v>
      </c>
      <c r="B542" s="2"/>
      <c r="C542" t="s">
        <v>438</v>
      </c>
    </row>
    <row r="543" spans="1:19" x14ac:dyDescent="0.25">
      <c r="A543" s="4" t="s">
        <v>741</v>
      </c>
      <c r="B543" s="4"/>
      <c r="C543">
        <v>2015</v>
      </c>
      <c r="D543">
        <v>2016</v>
      </c>
      <c r="E543">
        <v>2017</v>
      </c>
      <c r="F543">
        <f>E543+1</f>
        <v>2018</v>
      </c>
      <c r="G543">
        <f t="shared" ref="G543:J543" si="601">F543+1</f>
        <v>2019</v>
      </c>
      <c r="H543">
        <f t="shared" si="601"/>
        <v>2020</v>
      </c>
      <c r="I543">
        <f t="shared" si="601"/>
        <v>2021</v>
      </c>
      <c r="J543">
        <f t="shared" si="601"/>
        <v>2022</v>
      </c>
      <c r="K543">
        <f>J543+1</f>
        <v>2023</v>
      </c>
      <c r="L543">
        <f t="shared" ref="L543:M543" si="602">K543+1</f>
        <v>2024</v>
      </c>
      <c r="M543">
        <f t="shared" si="602"/>
        <v>2025</v>
      </c>
      <c r="N543">
        <f t="shared" ref="N543" si="603">M543+1</f>
        <v>2026</v>
      </c>
      <c r="O543">
        <f t="shared" ref="O543" si="604">N543+1</f>
        <v>2027</v>
      </c>
      <c r="P543">
        <f t="shared" ref="P543" si="605">O543+1</f>
        <v>2028</v>
      </c>
      <c r="Q543">
        <f t="shared" ref="Q543" si="606">P543+1</f>
        <v>2029</v>
      </c>
    </row>
    <row r="544" spans="1:19" x14ac:dyDescent="0.25">
      <c r="A544" s="4" t="s">
        <v>589</v>
      </c>
      <c r="B544" s="4"/>
      <c r="C544" s="13">
        <v>903.78700000000003</v>
      </c>
      <c r="D544" s="13">
        <v>751.62400000000002</v>
      </c>
      <c r="E544" s="13">
        <v>857.61500000000001</v>
      </c>
      <c r="F544" s="13">
        <v>936.60199999999998</v>
      </c>
      <c r="G544" s="13">
        <v>912.84699999999998</v>
      </c>
      <c r="H544" s="13">
        <v>1304.2739999999999</v>
      </c>
      <c r="I544" s="13">
        <v>1099.6469999999999</v>
      </c>
      <c r="J544" s="13">
        <v>1843.001</v>
      </c>
      <c r="K544" s="13">
        <v>1790.203</v>
      </c>
      <c r="L544" s="13">
        <v>2008.78</v>
      </c>
      <c r="M544" s="13">
        <v>2224.1080000000002</v>
      </c>
      <c r="N544" s="13">
        <v>2451.674</v>
      </c>
      <c r="O544" s="13">
        <v>2758.3580000000002</v>
      </c>
      <c r="P544" s="13">
        <v>2902.0680000000002</v>
      </c>
      <c r="Q544" s="13">
        <v>2966.1320000000001</v>
      </c>
      <c r="R544" s="13"/>
      <c r="S544" s="13"/>
    </row>
    <row r="545" spans="1:19" x14ac:dyDescent="0.25">
      <c r="A545" t="s">
        <v>282</v>
      </c>
      <c r="C545" s="13">
        <v>4.8330000000000002</v>
      </c>
      <c r="D545" s="13">
        <v>-1.613</v>
      </c>
      <c r="E545" s="13">
        <v>-0.91200000000000003</v>
      </c>
      <c r="F545" s="13">
        <v>4.0270000000000001</v>
      </c>
      <c r="G545" s="13">
        <v>-0.97099999999999997</v>
      </c>
      <c r="H545" s="13">
        <v>-2.6589999999999998</v>
      </c>
      <c r="I545" s="13">
        <v>-0.79600000000000004</v>
      </c>
      <c r="J545" s="13">
        <v>5.8319999999999999</v>
      </c>
      <c r="K545" s="13">
        <v>4.1100000000000003</v>
      </c>
      <c r="L545" s="13">
        <v>5.7060000000000004</v>
      </c>
      <c r="M545" s="13">
        <v>-2.5739999999999998</v>
      </c>
      <c r="N545" s="13">
        <v>0.50600000000000001</v>
      </c>
      <c r="O545" s="13">
        <v>3.9409999999999998</v>
      </c>
      <c r="P545" s="13">
        <v>2.742</v>
      </c>
      <c r="Q545" s="13">
        <v>3.008</v>
      </c>
      <c r="R545" s="13"/>
      <c r="S545" s="13"/>
    </row>
    <row r="546" spans="1:19" x14ac:dyDescent="0.25">
      <c r="A546" s="7" t="s">
        <v>283</v>
      </c>
      <c r="B546" s="7"/>
      <c r="C546">
        <v>1187</v>
      </c>
      <c r="D546">
        <v>869</v>
      </c>
      <c r="E546">
        <v>871</v>
      </c>
      <c r="F546">
        <v>818</v>
      </c>
      <c r="G546" s="8">
        <v>924</v>
      </c>
      <c r="H546" s="8">
        <v>1177</v>
      </c>
      <c r="I546" s="8">
        <v>1205</v>
      </c>
      <c r="J546" s="8">
        <v>1418</v>
      </c>
      <c r="K546" s="8">
        <v>1932</v>
      </c>
      <c r="L546" s="8">
        <v>2263</v>
      </c>
      <c r="M546" s="8">
        <v>2442</v>
      </c>
      <c r="N546" s="8">
        <v>2476</v>
      </c>
      <c r="O546" s="8">
        <v>2644</v>
      </c>
      <c r="P546" s="8">
        <v>2639</v>
      </c>
      <c r="Q546" s="8">
        <v>2743</v>
      </c>
    </row>
    <row r="547" spans="1:19" x14ac:dyDescent="0.25">
      <c r="A547" s="7" t="s">
        <v>284</v>
      </c>
      <c r="B547" s="7"/>
      <c r="C547">
        <v>109</v>
      </c>
      <c r="D547">
        <v>121</v>
      </c>
      <c r="E547">
        <v>92</v>
      </c>
      <c r="F547">
        <v>67</v>
      </c>
      <c r="G547">
        <v>64</v>
      </c>
      <c r="H547">
        <v>60</v>
      </c>
      <c r="I547">
        <v>77</v>
      </c>
      <c r="J547">
        <v>117</v>
      </c>
      <c r="K547">
        <v>125</v>
      </c>
      <c r="L547">
        <v>148</v>
      </c>
      <c r="M547">
        <v>195</v>
      </c>
      <c r="N547" s="8">
        <v>153</v>
      </c>
      <c r="O547" s="8">
        <v>156</v>
      </c>
      <c r="P547" s="8">
        <v>146</v>
      </c>
      <c r="Q547" s="8">
        <v>146</v>
      </c>
    </row>
    <row r="548" spans="1:19" x14ac:dyDescent="0.25">
      <c r="A548" s="7" t="s">
        <v>285</v>
      </c>
      <c r="B548" s="7"/>
      <c r="C548" s="8">
        <f t="shared" ref="C548:D548" si="607">C546-C547</f>
        <v>1078</v>
      </c>
      <c r="D548" s="8">
        <f t="shared" si="607"/>
        <v>748</v>
      </c>
      <c r="E548" s="8">
        <f>E546-E547</f>
        <v>779</v>
      </c>
      <c r="F548" s="8">
        <f t="shared" ref="F548:Q548" si="608">F546-F547</f>
        <v>751</v>
      </c>
      <c r="G548" s="8">
        <f t="shared" si="608"/>
        <v>860</v>
      </c>
      <c r="H548" s="8">
        <f t="shared" si="608"/>
        <v>1117</v>
      </c>
      <c r="I548" s="8">
        <f t="shared" si="608"/>
        <v>1128</v>
      </c>
      <c r="J548" s="8">
        <f t="shared" si="608"/>
        <v>1301</v>
      </c>
      <c r="K548" s="8">
        <f t="shared" si="608"/>
        <v>1807</v>
      </c>
      <c r="L548" s="8">
        <f t="shared" si="608"/>
        <v>2115</v>
      </c>
      <c r="M548" s="8">
        <f t="shared" si="608"/>
        <v>2247</v>
      </c>
      <c r="N548" s="8">
        <f t="shared" si="608"/>
        <v>2323</v>
      </c>
      <c r="O548" s="8">
        <f t="shared" si="608"/>
        <v>2488</v>
      </c>
      <c r="P548" s="8">
        <f t="shared" si="608"/>
        <v>2493</v>
      </c>
      <c r="Q548" s="8">
        <f t="shared" si="608"/>
        <v>2597</v>
      </c>
    </row>
    <row r="549" spans="1:19" x14ac:dyDescent="0.25">
      <c r="A549" t="s">
        <v>286</v>
      </c>
      <c r="C549">
        <v>1</v>
      </c>
      <c r="D549">
        <f t="shared" ref="D549:M549" si="609">C549*(1+(D545/100))</f>
        <v>0.98387000000000002</v>
      </c>
      <c r="E549">
        <f t="shared" si="609"/>
        <v>0.97489710559999998</v>
      </c>
      <c r="F549">
        <f t="shared" si="609"/>
        <v>1.0141562120425121</v>
      </c>
      <c r="G549">
        <f t="shared" si="609"/>
        <v>1.0043087552235792</v>
      </c>
      <c r="H549">
        <f t="shared" si="609"/>
        <v>0.97760418542218419</v>
      </c>
      <c r="I549">
        <f t="shared" si="609"/>
        <v>0.96982245610622364</v>
      </c>
      <c r="J549">
        <f t="shared" si="609"/>
        <v>1.0263825017463386</v>
      </c>
      <c r="K549">
        <f t="shared" si="609"/>
        <v>1.0685668225681131</v>
      </c>
      <c r="L549">
        <f t="shared" si="609"/>
        <v>1.1295392454638498</v>
      </c>
      <c r="M549">
        <f t="shared" si="609"/>
        <v>1.1004649052856104</v>
      </c>
      <c r="N549">
        <f t="shared" ref="N549" si="610">M549*(1+(N545/100))</f>
        <v>1.1060332577063556</v>
      </c>
      <c r="O549">
        <f t="shared" ref="O549" si="611">N549*(1+(O545/100))</f>
        <v>1.1496220283925631</v>
      </c>
      <c r="P549">
        <f t="shared" ref="P549" si="612">O549*(1+(P545/100))</f>
        <v>1.1811446644110872</v>
      </c>
      <c r="Q549">
        <f t="shared" ref="Q549" si="613">P549*(1+(Q545/100))</f>
        <v>1.2166734959165728</v>
      </c>
    </row>
    <row r="550" spans="1:19" x14ac:dyDescent="0.25">
      <c r="A550" t="s">
        <v>287</v>
      </c>
      <c r="C550">
        <f>C548/C549</f>
        <v>1078</v>
      </c>
      <c r="D550">
        <f t="shared" ref="D550:Q550" si="614">D548/D549</f>
        <v>760.26304288168149</v>
      </c>
      <c r="E550">
        <f t="shared" si="614"/>
        <v>799.05868580927302</v>
      </c>
      <c r="F550">
        <f t="shared" si="614"/>
        <v>740.51708314982852</v>
      </c>
      <c r="G550">
        <f t="shared" si="614"/>
        <v>856.31036822789304</v>
      </c>
      <c r="H550">
        <f t="shared" si="614"/>
        <v>1142.5892162251912</v>
      </c>
      <c r="I550">
        <f t="shared" si="614"/>
        <v>1163.0994857851088</v>
      </c>
      <c r="J550">
        <f t="shared" si="614"/>
        <v>1267.5586321731064</v>
      </c>
      <c r="K550">
        <f t="shared" si="614"/>
        <v>1691.0500699031552</v>
      </c>
      <c r="L550">
        <f t="shared" si="614"/>
        <v>1872.4449004261617</v>
      </c>
      <c r="M550">
        <f t="shared" si="614"/>
        <v>2041.8642968144654</v>
      </c>
      <c r="N550">
        <f t="shared" si="614"/>
        <v>2100.2985071329031</v>
      </c>
      <c r="O550">
        <f t="shared" si="614"/>
        <v>2164.1895671386865</v>
      </c>
      <c r="P550">
        <f t="shared" si="614"/>
        <v>2110.6644047221744</v>
      </c>
      <c r="Q550">
        <f t="shared" si="614"/>
        <v>2134.5085667733456</v>
      </c>
    </row>
    <row r="551" spans="1:19" x14ac:dyDescent="0.25">
      <c r="A551" t="s">
        <v>288</v>
      </c>
      <c r="C551" s="13">
        <v>14.111000000000001</v>
      </c>
      <c r="D551" s="13">
        <v>14.561999999999999</v>
      </c>
      <c r="E551" s="13">
        <v>15.016999999999999</v>
      </c>
      <c r="F551" s="13">
        <v>15.478</v>
      </c>
      <c r="G551" s="13">
        <v>15.946999999999999</v>
      </c>
      <c r="H551" s="13">
        <v>16.425999999999998</v>
      </c>
      <c r="I551" s="13">
        <v>16.914999999999999</v>
      </c>
      <c r="J551" s="13">
        <v>17.414000000000001</v>
      </c>
      <c r="K551" s="13">
        <v>17.920999999999999</v>
      </c>
      <c r="L551" s="13">
        <v>18.437000000000001</v>
      </c>
      <c r="M551" s="13">
        <v>18.960999999999999</v>
      </c>
      <c r="N551" s="13">
        <v>19.491</v>
      </c>
      <c r="O551" s="13">
        <v>20.03</v>
      </c>
      <c r="P551" s="13">
        <v>20.576000000000001</v>
      </c>
      <c r="Q551" s="13">
        <v>21.129000000000001</v>
      </c>
      <c r="R551" s="13"/>
      <c r="S551" s="13"/>
    </row>
    <row r="552" spans="1:19" x14ac:dyDescent="0.25">
      <c r="A552" t="s">
        <v>289</v>
      </c>
      <c r="C552">
        <f>C550/C551</f>
        <v>76.394302317341072</v>
      </c>
      <c r="D552">
        <f t="shared" ref="D552:H552" si="615">D550/D551</f>
        <v>52.208696805499351</v>
      </c>
      <c r="E552">
        <f t="shared" si="615"/>
        <v>53.210274076664646</v>
      </c>
      <c r="F552">
        <f t="shared" si="615"/>
        <v>47.843202167581637</v>
      </c>
      <c r="G552">
        <f t="shared" si="615"/>
        <v>53.697270221853209</v>
      </c>
      <c r="H552">
        <f t="shared" si="615"/>
        <v>69.559796434018708</v>
      </c>
      <c r="I552">
        <f>I550/I551</f>
        <v>68.761423930541454</v>
      </c>
      <c r="J552">
        <f>J550/J551</f>
        <v>72.789630881653054</v>
      </c>
      <c r="K552">
        <f>K550/K551</f>
        <v>94.36136766381091</v>
      </c>
      <c r="L552">
        <f>L550/L551</f>
        <v>101.5590877271878</v>
      </c>
      <c r="M552">
        <f>M550/M551</f>
        <v>107.68758487497841</v>
      </c>
      <c r="N552">
        <f t="shared" ref="N552:Q552" si="616">N550/N551</f>
        <v>107.75734991190309</v>
      </c>
      <c r="O552">
        <f t="shared" si="616"/>
        <v>108.04740724606522</v>
      </c>
      <c r="P552">
        <f t="shared" si="616"/>
        <v>102.57894657475575</v>
      </c>
      <c r="Q552">
        <f t="shared" si="616"/>
        <v>101.02269708804702</v>
      </c>
    </row>
    <row r="553" spans="1:19" x14ac:dyDescent="0.25">
      <c r="A553" t="s">
        <v>290</v>
      </c>
      <c r="G553">
        <v>100</v>
      </c>
      <c r="H553">
        <f t="shared" ref="H553:M553" si="617">(H552/G552)*G553</f>
        <v>129.54065662300636</v>
      </c>
      <c r="I553">
        <f t="shared" si="617"/>
        <v>128.05385384852875</v>
      </c>
      <c r="J553">
        <f t="shared" si="617"/>
        <v>135.55555167128369</v>
      </c>
      <c r="K553">
        <f t="shared" si="617"/>
        <v>175.72842581001188</v>
      </c>
      <c r="L553">
        <f t="shared" si="617"/>
        <v>189.13268273711287</v>
      </c>
      <c r="M553">
        <f t="shared" si="617"/>
        <v>200.54573431770606</v>
      </c>
      <c r="N553">
        <f t="shared" ref="N553" si="618">(N552/M552)*M553</f>
        <v>200.6756571920653</v>
      </c>
      <c r="O553">
        <f t="shared" ref="O553" si="619">(O552/N552)*N553</f>
        <v>201.21582866253993</v>
      </c>
      <c r="P553">
        <f t="shared" ref="P553" si="620">(P552/O552)*O553</f>
        <v>191.03195777168042</v>
      </c>
      <c r="Q553">
        <f t="shared" ref="Q553" si="621">(Q552/P552)*P553</f>
        <v>188.13376670856121</v>
      </c>
    </row>
    <row r="554" spans="1:19" x14ac:dyDescent="0.25">
      <c r="O554" s="5"/>
    </row>
    <row r="555" spans="1:19" x14ac:dyDescent="0.25">
      <c r="A555" t="s">
        <v>337</v>
      </c>
      <c r="C555">
        <v>128</v>
      </c>
      <c r="G555">
        <v>107</v>
      </c>
      <c r="H555">
        <v>104</v>
      </c>
      <c r="I555">
        <v>156</v>
      </c>
      <c r="J555">
        <v>166</v>
      </c>
      <c r="K555">
        <v>156</v>
      </c>
      <c r="L555">
        <v>186</v>
      </c>
      <c r="M555">
        <v>219</v>
      </c>
      <c r="O555" s="5" t="s">
        <v>439</v>
      </c>
    </row>
    <row r="556" spans="1:19" x14ac:dyDescent="0.25">
      <c r="A556" t="s">
        <v>440</v>
      </c>
      <c r="C556">
        <f t="shared" ref="C556" si="622">(C555/C549)/C551</f>
        <v>9.0709375664375305</v>
      </c>
      <c r="G556">
        <f t="shared" ref="G556:M556" si="623">(G555/G549)/G551</f>
        <v>6.6809394345794111</v>
      </c>
      <c r="H556">
        <f t="shared" si="623"/>
        <v>6.4764716464977132</v>
      </c>
      <c r="I556">
        <f t="shared" si="623"/>
        <v>9.509558628691904</v>
      </c>
      <c r="J556">
        <f t="shared" si="623"/>
        <v>9.2875316882047709</v>
      </c>
      <c r="K556">
        <f t="shared" si="623"/>
        <v>8.1463051220556171</v>
      </c>
      <c r="L556">
        <f t="shared" si="623"/>
        <v>8.9314375022491408</v>
      </c>
      <c r="M556">
        <f t="shared" si="623"/>
        <v>10.495585708776266</v>
      </c>
      <c r="O556" t="s">
        <v>441</v>
      </c>
    </row>
    <row r="557" spans="1:19" x14ac:dyDescent="0.25">
      <c r="A557" t="s">
        <v>699</v>
      </c>
      <c r="G557">
        <v>100</v>
      </c>
      <c r="H557">
        <f t="shared" ref="H557" si="624">(H556/G556)*G557</f>
        <v>96.939535373971395</v>
      </c>
      <c r="I557">
        <f t="shared" ref="I557" si="625">(I556/H556)*H557</f>
        <v>142.33864446475951</v>
      </c>
      <c r="J557">
        <f t="shared" ref="J557" si="626">(J556/I556)*I557</f>
        <v>139.01535523782894</v>
      </c>
      <c r="K557">
        <f t="shared" ref="K557" si="627">(K556/J556)*J557</f>
        <v>121.93352749003709</v>
      </c>
      <c r="L557">
        <f t="shared" ref="L557" si="628">(L556/K556)*K557</f>
        <v>133.68535353009685</v>
      </c>
      <c r="M557">
        <f t="shared" ref="M557" si="629">(M556/L556)*L557</f>
        <v>157.09745330803165</v>
      </c>
    </row>
    <row r="558" spans="1:19" x14ac:dyDescent="0.25">
      <c r="A558" t="s">
        <v>336</v>
      </c>
      <c r="C558">
        <v>83</v>
      </c>
      <c r="G558">
        <v>41</v>
      </c>
      <c r="H558">
        <v>40</v>
      </c>
      <c r="I558">
        <v>90</v>
      </c>
      <c r="J558">
        <v>103</v>
      </c>
      <c r="K558">
        <v>101</v>
      </c>
      <c r="L558">
        <v>157</v>
      </c>
      <c r="M558">
        <v>226</v>
      </c>
      <c r="O558" s="5" t="s">
        <v>442</v>
      </c>
    </row>
    <row r="559" spans="1:19" x14ac:dyDescent="0.25">
      <c r="A559" t="s">
        <v>443</v>
      </c>
      <c r="C559">
        <f t="shared" ref="C559" si="630">(C558/C549)/C551</f>
        <v>5.8819360782368362</v>
      </c>
      <c r="G559">
        <f t="shared" ref="G559:M559" si="631">(G558/G549)/G551</f>
        <v>2.5599861384836995</v>
      </c>
      <c r="H559">
        <f t="shared" si="631"/>
        <v>2.4909506332683513</v>
      </c>
      <c r="I559">
        <f t="shared" si="631"/>
        <v>5.48628382424533</v>
      </c>
      <c r="J559">
        <f t="shared" si="631"/>
        <v>5.7627455655728399</v>
      </c>
      <c r="K559">
        <f t="shared" si="631"/>
        <v>5.2742103674847272</v>
      </c>
      <c r="L559">
        <f t="shared" si="631"/>
        <v>7.5389015475973924</v>
      </c>
      <c r="M559">
        <f t="shared" si="631"/>
        <v>10.831061051065918</v>
      </c>
    </row>
    <row r="560" spans="1:19" x14ac:dyDescent="0.25">
      <c r="A560" t="s">
        <v>301</v>
      </c>
      <c r="G560">
        <v>100</v>
      </c>
      <c r="H560">
        <f t="shared" ref="H560" si="632">(H559/G559)*G560</f>
        <v>97.303285975749915</v>
      </c>
      <c r="I560">
        <f t="shared" ref="I560" si="633">(I559/H559)*H560</f>
        <v>214.30912229450198</v>
      </c>
      <c r="J560">
        <f t="shared" ref="J560" si="634">(J559/I559)*I560</f>
        <v>225.10846753983444</v>
      </c>
      <c r="K560">
        <f t="shared" ref="K560" si="635">(K559/J559)*J560</f>
        <v>206.0249580339011</v>
      </c>
      <c r="L560">
        <f t="shared" ref="L560" si="636">(L559/K559)*K560</f>
        <v>294.48993626437152</v>
      </c>
      <c r="M560">
        <f t="shared" ref="M560" si="637">(M559/L559)*L560</f>
        <v>423.09061319688408</v>
      </c>
    </row>
    <row r="562" spans="1:19" x14ac:dyDescent="0.25">
      <c r="A562" s="2" t="s">
        <v>148</v>
      </c>
      <c r="B562" s="2"/>
      <c r="C562" t="s">
        <v>444</v>
      </c>
    </row>
    <row r="563" spans="1:19" x14ac:dyDescent="0.25">
      <c r="A563" s="4" t="s">
        <v>713</v>
      </c>
      <c r="B563" s="4"/>
      <c r="C563">
        <v>2015</v>
      </c>
      <c r="D563">
        <v>2016</v>
      </c>
      <c r="E563">
        <v>2017</v>
      </c>
      <c r="F563">
        <f>E563+1</f>
        <v>2018</v>
      </c>
      <c r="G563">
        <f t="shared" ref="G563:J563" si="638">F563+1</f>
        <v>2019</v>
      </c>
      <c r="H563">
        <f t="shared" si="638"/>
        <v>2020</v>
      </c>
      <c r="I563">
        <f t="shared" si="638"/>
        <v>2021</v>
      </c>
      <c r="J563">
        <f t="shared" si="638"/>
        <v>2022</v>
      </c>
      <c r="K563">
        <f>J563+1</f>
        <v>2023</v>
      </c>
      <c r="L563">
        <f t="shared" ref="L563:M563" si="639">K563+1</f>
        <v>2024</v>
      </c>
      <c r="M563">
        <f t="shared" si="639"/>
        <v>2025</v>
      </c>
      <c r="N563">
        <f>M563+1</f>
        <v>2026</v>
      </c>
      <c r="O563">
        <f t="shared" ref="O563:Q563" si="640">N563+1</f>
        <v>2027</v>
      </c>
      <c r="P563">
        <f t="shared" si="640"/>
        <v>2028</v>
      </c>
      <c r="Q563">
        <f t="shared" si="640"/>
        <v>2029</v>
      </c>
    </row>
    <row r="564" spans="1:19" x14ac:dyDescent="0.25">
      <c r="A564" t="s">
        <v>282</v>
      </c>
      <c r="C564" s="13">
        <v>1.5589999999999999</v>
      </c>
      <c r="D564" s="13">
        <v>1.5349999999999999</v>
      </c>
      <c r="E564" s="13">
        <v>0.80600000000000005</v>
      </c>
      <c r="F564" s="13">
        <v>1.6</v>
      </c>
      <c r="G564" s="13">
        <v>0.19700000000000001</v>
      </c>
      <c r="H564" s="13">
        <v>0.68799999999999994</v>
      </c>
      <c r="I564" s="13">
        <v>1.3660000000000001</v>
      </c>
      <c r="J564" s="13">
        <v>6.641</v>
      </c>
      <c r="K564" s="13">
        <v>6.1369999999999996</v>
      </c>
      <c r="L564" s="13">
        <v>0.93500000000000005</v>
      </c>
      <c r="M564" s="13">
        <v>0.75800000000000001</v>
      </c>
      <c r="N564" s="13">
        <v>1.3109999999999999</v>
      </c>
      <c r="O564" s="13">
        <v>1.647</v>
      </c>
      <c r="P564" s="13">
        <v>1.9650000000000001</v>
      </c>
      <c r="Q564" s="13">
        <v>2.0390000000000001</v>
      </c>
      <c r="R564" s="13"/>
      <c r="S564" s="13"/>
    </row>
    <row r="565" spans="1:19" x14ac:dyDescent="0.25">
      <c r="A565" s="7" t="s">
        <v>283</v>
      </c>
      <c r="B565" s="7"/>
      <c r="C565">
        <v>248.5</v>
      </c>
      <c r="D565">
        <v>251.6</v>
      </c>
      <c r="E565">
        <v>261.60000000000002</v>
      </c>
      <c r="F565">
        <v>272.89999999999998</v>
      </c>
      <c r="G565">
        <v>286.89999999999998</v>
      </c>
      <c r="H565">
        <v>328.6</v>
      </c>
      <c r="I565">
        <v>334.4</v>
      </c>
      <c r="J565">
        <v>379.3</v>
      </c>
      <c r="K565">
        <v>392.3</v>
      </c>
      <c r="L565">
        <v>433.7</v>
      </c>
      <c r="M565">
        <v>484.1</v>
      </c>
      <c r="N565">
        <v>519.20000000000005</v>
      </c>
      <c r="O565">
        <v>534.1</v>
      </c>
      <c r="P565">
        <v>547</v>
      </c>
      <c r="Q565">
        <v>579.70000000000005</v>
      </c>
    </row>
    <row r="566" spans="1:19" x14ac:dyDescent="0.25">
      <c r="A566" s="7" t="s">
        <v>284</v>
      </c>
      <c r="B566" s="7"/>
      <c r="C566">
        <v>27.3</v>
      </c>
      <c r="D566">
        <v>27.1</v>
      </c>
      <c r="E566">
        <v>27.1</v>
      </c>
      <c r="F566">
        <v>26.9</v>
      </c>
      <c r="G566">
        <v>26.3</v>
      </c>
      <c r="H566">
        <v>28.8</v>
      </c>
      <c r="I566">
        <v>27.1</v>
      </c>
      <c r="J566">
        <v>28.5</v>
      </c>
      <c r="K566">
        <v>31.2</v>
      </c>
      <c r="L566">
        <v>33.9</v>
      </c>
      <c r="M566">
        <v>41.5</v>
      </c>
      <c r="N566" s="8">
        <v>41.6</v>
      </c>
      <c r="O566" s="8">
        <v>41.5</v>
      </c>
      <c r="P566" s="8">
        <v>42.6</v>
      </c>
      <c r="Q566" s="8">
        <v>46.1</v>
      </c>
    </row>
    <row r="567" spans="1:19" x14ac:dyDescent="0.25">
      <c r="A567" s="7" t="s">
        <v>285</v>
      </c>
      <c r="B567" s="7"/>
      <c r="C567" s="8">
        <f t="shared" ref="C567:D567" si="641">C565-C566</f>
        <v>221.2</v>
      </c>
      <c r="D567" s="8">
        <f t="shared" si="641"/>
        <v>224.5</v>
      </c>
      <c r="E567" s="8">
        <f>E565-E566</f>
        <v>234.50000000000003</v>
      </c>
      <c r="F567" s="8">
        <f t="shared" ref="F567:M567" si="642">F565-F566</f>
        <v>245.99999999999997</v>
      </c>
      <c r="G567" s="8">
        <f t="shared" si="642"/>
        <v>260.59999999999997</v>
      </c>
      <c r="H567" s="8">
        <f t="shared" si="642"/>
        <v>299.8</v>
      </c>
      <c r="I567" s="8">
        <f t="shared" si="642"/>
        <v>307.29999999999995</v>
      </c>
      <c r="J567" s="8">
        <f t="shared" si="642"/>
        <v>350.8</v>
      </c>
      <c r="K567" s="8">
        <f t="shared" si="642"/>
        <v>361.1</v>
      </c>
      <c r="L567" s="8">
        <f t="shared" si="642"/>
        <v>399.8</v>
      </c>
      <c r="M567" s="8">
        <f t="shared" si="642"/>
        <v>442.6</v>
      </c>
      <c r="N567" s="8">
        <f t="shared" ref="N567:Q567" si="643">N565-N566</f>
        <v>477.6</v>
      </c>
      <c r="O567" s="8">
        <f t="shared" si="643"/>
        <v>492.6</v>
      </c>
      <c r="P567" s="8">
        <f t="shared" si="643"/>
        <v>504.4</v>
      </c>
      <c r="Q567" s="8">
        <f t="shared" si="643"/>
        <v>533.6</v>
      </c>
    </row>
    <row r="568" spans="1:19" x14ac:dyDescent="0.25">
      <c r="A568" t="s">
        <v>286</v>
      </c>
      <c r="C568">
        <v>1</v>
      </c>
      <c r="D568">
        <f t="shared" ref="D568:M568" si="644">C568*(1+(D564/100))</f>
        <v>1.01535</v>
      </c>
      <c r="E568">
        <f t="shared" si="644"/>
        <v>1.023533721</v>
      </c>
      <c r="F568">
        <f t="shared" si="644"/>
        <v>1.039910260536</v>
      </c>
      <c r="G568">
        <f t="shared" si="644"/>
        <v>1.0419588837492559</v>
      </c>
      <c r="H568">
        <f t="shared" si="644"/>
        <v>1.0491275608694508</v>
      </c>
      <c r="I568">
        <f t="shared" si="644"/>
        <v>1.0634586433509274</v>
      </c>
      <c r="J568">
        <f t="shared" si="644"/>
        <v>1.1340829318558625</v>
      </c>
      <c r="K568">
        <f t="shared" si="644"/>
        <v>1.2036816013838567</v>
      </c>
      <c r="L568">
        <f t="shared" si="644"/>
        <v>1.2149360243567957</v>
      </c>
      <c r="M568">
        <f t="shared" si="644"/>
        <v>1.2241452394214201</v>
      </c>
      <c r="N568">
        <f t="shared" ref="N568" si="645">M568*(1+(N564/100))</f>
        <v>1.2401937835102348</v>
      </c>
      <c r="O568">
        <f t="shared" ref="O568" si="646">N568*(1+(O564/100))</f>
        <v>1.2606197751246484</v>
      </c>
      <c r="P568">
        <f t="shared" ref="P568" si="647">O568*(1+(P564/100))</f>
        <v>1.2853909537058477</v>
      </c>
      <c r="Q568">
        <f t="shared" ref="Q568" si="648">P568*(1+(Q564/100))</f>
        <v>1.3116000752519097</v>
      </c>
    </row>
    <row r="569" spans="1:19" x14ac:dyDescent="0.25">
      <c r="A569" t="s">
        <v>287</v>
      </c>
      <c r="C569">
        <f>C567/C568</f>
        <v>221.2</v>
      </c>
      <c r="D569">
        <f t="shared" ref="D569:M569" si="649">D567/D568</f>
        <v>221.10602255379919</v>
      </c>
      <c r="E569">
        <f t="shared" si="649"/>
        <v>229.10823081714574</v>
      </c>
      <c r="F569">
        <f t="shared" si="649"/>
        <v>236.5588737178191</v>
      </c>
      <c r="G569">
        <f t="shared" si="649"/>
        <v>250.10583820955503</v>
      </c>
      <c r="H569">
        <f t="shared" si="649"/>
        <v>285.76124694650542</v>
      </c>
      <c r="I569">
        <f t="shared" si="649"/>
        <v>288.96281197330489</v>
      </c>
      <c r="J569">
        <f t="shared" si="649"/>
        <v>309.32482109217153</v>
      </c>
      <c r="K569">
        <f t="shared" si="649"/>
        <v>299.99627774059866</v>
      </c>
      <c r="L569">
        <f t="shared" si="649"/>
        <v>329.07082511744579</v>
      </c>
      <c r="M569">
        <f t="shared" si="649"/>
        <v>361.55840479287446</v>
      </c>
      <c r="N569">
        <f t="shared" ref="N569:Q569" si="650">N567/N568</f>
        <v>385.10110786735657</v>
      </c>
      <c r="O569">
        <f t="shared" si="650"/>
        <v>390.76017187759282</v>
      </c>
      <c r="P569">
        <f t="shared" si="650"/>
        <v>392.40979450321248</v>
      </c>
      <c r="Q569">
        <f t="shared" si="650"/>
        <v>406.83132768005925</v>
      </c>
    </row>
    <row r="570" spans="1:19" x14ac:dyDescent="0.25">
      <c r="A570" t="s">
        <v>288</v>
      </c>
      <c r="C570" s="13">
        <v>34.125</v>
      </c>
      <c r="D570" s="13">
        <v>34.487000000000002</v>
      </c>
      <c r="E570" s="13">
        <v>34.851999999999997</v>
      </c>
      <c r="F570" s="13">
        <v>35.22</v>
      </c>
      <c r="G570" s="13">
        <v>35.587000000000003</v>
      </c>
      <c r="H570" s="13">
        <v>35.951999999999998</v>
      </c>
      <c r="I570" s="13">
        <v>36.313000000000002</v>
      </c>
      <c r="J570" s="13">
        <v>36.67</v>
      </c>
      <c r="K570" s="13">
        <v>37.021999999999998</v>
      </c>
      <c r="L570" s="13">
        <v>37.369999999999997</v>
      </c>
      <c r="M570" s="13">
        <v>37.712000000000003</v>
      </c>
      <c r="N570" s="13">
        <v>38.049999999999997</v>
      </c>
      <c r="O570" s="13">
        <v>38.381</v>
      </c>
      <c r="P570" s="13">
        <v>38.706000000000003</v>
      </c>
      <c r="Q570" s="13">
        <v>39.023000000000003</v>
      </c>
      <c r="R570" s="13"/>
      <c r="S570" s="13"/>
    </row>
    <row r="571" spans="1:19" x14ac:dyDescent="0.25">
      <c r="A571" t="s">
        <v>289</v>
      </c>
      <c r="C571">
        <f>C569/C570</f>
        <v>6.4820512820512821</v>
      </c>
      <c r="D571">
        <f t="shared" ref="D571:H571" si="651">D569/D570</f>
        <v>6.4112860658740738</v>
      </c>
      <c r="E571">
        <f t="shared" si="651"/>
        <v>6.5737470107065814</v>
      </c>
      <c r="F571">
        <f t="shared" si="651"/>
        <v>6.7166062952248469</v>
      </c>
      <c r="G571">
        <f t="shared" si="651"/>
        <v>7.0280113021483972</v>
      </c>
      <c r="H571">
        <f t="shared" si="651"/>
        <v>7.9484102955748064</v>
      </c>
      <c r="I571">
        <f>I569/I570</f>
        <v>7.9575582290999058</v>
      </c>
      <c r="J571">
        <f>J569/J570</f>
        <v>8.4353646330016776</v>
      </c>
      <c r="K571">
        <f>K569/K570</f>
        <v>8.1031893938900836</v>
      </c>
      <c r="L571">
        <f>L569/L570</f>
        <v>8.805748598272567</v>
      </c>
      <c r="M571">
        <f>M569/M570</f>
        <v>9.5873569365950999</v>
      </c>
      <c r="N571">
        <f t="shared" ref="N571:Q571" si="652">N569/N570</f>
        <v>10.120922677197283</v>
      </c>
      <c r="O571">
        <f t="shared" si="652"/>
        <v>10.181083657997259</v>
      </c>
      <c r="P571">
        <f t="shared" si="652"/>
        <v>10.138216155201066</v>
      </c>
      <c r="Q571">
        <f t="shared" si="652"/>
        <v>10.425424177537842</v>
      </c>
    </row>
    <row r="572" spans="1:19" x14ac:dyDescent="0.25">
      <c r="A572" t="s">
        <v>290</v>
      </c>
      <c r="G572">
        <v>100</v>
      </c>
      <c r="H572">
        <f t="shared" ref="H572:M572" si="653">(H571/G571)*G572</f>
        <v>113.09615129880414</v>
      </c>
      <c r="I572">
        <f t="shared" si="653"/>
        <v>113.22631519769119</v>
      </c>
      <c r="J572">
        <f t="shared" si="653"/>
        <v>120.02491558918047</v>
      </c>
      <c r="K572">
        <f t="shared" si="653"/>
        <v>115.2984684502857</v>
      </c>
      <c r="L572">
        <f t="shared" si="653"/>
        <v>125.29502614175836</v>
      </c>
      <c r="M572">
        <f t="shared" si="653"/>
        <v>136.41635626943761</v>
      </c>
      <c r="N572">
        <f t="shared" ref="N572" si="654">(N571/M571)*M572</f>
        <v>144.00834378429943</v>
      </c>
      <c r="O572">
        <f t="shared" ref="O572" si="655">(O571/N571)*N572</f>
        <v>144.86436091650845</v>
      </c>
      <c r="P572">
        <f t="shared" ref="P572" si="656">(P571/O571)*O572</f>
        <v>144.25440881265953</v>
      </c>
      <c r="Q572">
        <f t="shared" ref="Q572" si="657">(Q571/P571)*P572</f>
        <v>148.34102748740438</v>
      </c>
    </row>
    <row r="574" spans="1:19" x14ac:dyDescent="0.25">
      <c r="A574" t="s">
        <v>297</v>
      </c>
      <c r="G574">
        <v>16</v>
      </c>
      <c r="H574">
        <f>G574+2</f>
        <v>18</v>
      </c>
      <c r="I574">
        <v>20</v>
      </c>
      <c r="J574">
        <v>24</v>
      </c>
      <c r="K574">
        <v>28</v>
      </c>
      <c r="L574">
        <v>31</v>
      </c>
      <c r="M574">
        <v>33</v>
      </c>
    </row>
    <row r="575" spans="1:19" x14ac:dyDescent="0.25">
      <c r="A575" t="s">
        <v>299</v>
      </c>
      <c r="G575">
        <f>G574/G568/G570</f>
        <v>0.43149724034679343</v>
      </c>
      <c r="H575">
        <f t="shared" ref="H575:M575" si="658">H574/H568/H570</f>
        <v>0.47722276624531856</v>
      </c>
      <c r="I575">
        <f t="shared" si="658"/>
        <v>0.51790160944353447</v>
      </c>
      <c r="J575">
        <f t="shared" si="658"/>
        <v>0.57710590419623786</v>
      </c>
      <c r="K575">
        <f t="shared" si="658"/>
        <v>0.62832817233154892</v>
      </c>
      <c r="L575">
        <f t="shared" si="658"/>
        <v>0.6827869098210344</v>
      </c>
      <c r="M575">
        <f t="shared" si="658"/>
        <v>0.71482778786181267</v>
      </c>
    </row>
    <row r="576" spans="1:19" x14ac:dyDescent="0.25">
      <c r="A576" t="s">
        <v>301</v>
      </c>
      <c r="G576">
        <v>100</v>
      </c>
      <c r="H576">
        <f t="shared" ref="H576" si="659">(H575/G575)*G576</f>
        <v>110.59694515352534</v>
      </c>
      <c r="I576">
        <f t="shared" ref="I576" si="660">(I575/H575)*H576</f>
        <v>120.02431557321154</v>
      </c>
      <c r="J576">
        <f t="shared" ref="J576" si="661">(J575/I575)*I576</f>
        <v>133.74498148178628</v>
      </c>
      <c r="K576">
        <f t="shared" ref="K576" si="662">(K575/J575)*J576</f>
        <v>145.61580320341395</v>
      </c>
      <c r="L576">
        <f t="shared" ref="L576" si="663">(L575/K575)*K576</f>
        <v>158.23668055728001</v>
      </c>
      <c r="M576">
        <f t="shared" ref="M576" si="664">(M575/L575)*L576</f>
        <v>165.66219225117337</v>
      </c>
    </row>
    <row r="577" spans="1:19" x14ac:dyDescent="0.25">
      <c r="A577" t="s">
        <v>294</v>
      </c>
      <c r="G577">
        <v>62</v>
      </c>
      <c r="H577">
        <v>72</v>
      </c>
      <c r="I577">
        <v>76</v>
      </c>
      <c r="J577">
        <v>62</v>
      </c>
      <c r="K577">
        <v>69</v>
      </c>
      <c r="L577">
        <v>74</v>
      </c>
      <c r="M577">
        <v>88</v>
      </c>
    </row>
    <row r="578" spans="1:19" x14ac:dyDescent="0.25">
      <c r="A578" t="s">
        <v>298</v>
      </c>
      <c r="G578">
        <f>G577/G568/G570</f>
        <v>1.6720518063438246</v>
      </c>
      <c r="H578">
        <f t="shared" ref="H578:M578" si="665">H577/H568/H570</f>
        <v>1.9088910649812743</v>
      </c>
      <c r="I578">
        <f t="shared" si="665"/>
        <v>1.9680261158854311</v>
      </c>
      <c r="J578">
        <f t="shared" si="665"/>
        <v>1.4908569191736145</v>
      </c>
      <c r="K578">
        <f t="shared" si="665"/>
        <v>1.5483801389598884</v>
      </c>
      <c r="L578">
        <f t="shared" si="665"/>
        <v>1.6298784298953726</v>
      </c>
      <c r="M578">
        <f t="shared" si="665"/>
        <v>1.906207434298167</v>
      </c>
    </row>
    <row r="579" spans="1:19" x14ac:dyDescent="0.25">
      <c r="A579" t="s">
        <v>300</v>
      </c>
      <c r="G579">
        <v>100</v>
      </c>
      <c r="H579">
        <f t="shared" ref="H579" si="666">(H578/G578)*G579</f>
        <v>114.16458854557455</v>
      </c>
      <c r="I579">
        <f t="shared" ref="I579" si="667">(I578/H578)*H579</f>
        <v>117.70126430405263</v>
      </c>
      <c r="J579">
        <f t="shared" ref="J579" si="668">(J578/I578)*I579</f>
        <v>89.163320987857546</v>
      </c>
      <c r="K579">
        <f t="shared" ref="K579" si="669">(K578/J578)*J579</f>
        <v>92.603598350558201</v>
      </c>
      <c r="L579">
        <f t="shared" ref="L579" si="670">(L578/K578)*K579</f>
        <v>97.477747023839541</v>
      </c>
      <c r="M579">
        <f t="shared" ref="M579" si="671">(M578/L578)*L579</f>
        <v>114.00408929113007</v>
      </c>
    </row>
    <row r="581" spans="1:19" x14ac:dyDescent="0.25">
      <c r="A581" s="2" t="s">
        <v>150</v>
      </c>
      <c r="B581" s="2"/>
      <c r="C581" t="s">
        <v>445</v>
      </c>
    </row>
    <row r="582" spans="1:19" x14ac:dyDescent="0.25">
      <c r="A582" s="4" t="s">
        <v>647</v>
      </c>
      <c r="B582" s="4"/>
      <c r="C582">
        <v>2015</v>
      </c>
      <c r="D582">
        <v>2016</v>
      </c>
      <c r="E582">
        <v>2017</v>
      </c>
      <c r="F582">
        <f>E582+1</f>
        <v>2018</v>
      </c>
      <c r="G582">
        <f t="shared" ref="G582:J582" si="672">F582+1</f>
        <v>2019</v>
      </c>
      <c r="H582">
        <f t="shared" si="672"/>
        <v>2020</v>
      </c>
      <c r="I582">
        <f t="shared" si="672"/>
        <v>2021</v>
      </c>
      <c r="J582">
        <f t="shared" si="672"/>
        <v>2022</v>
      </c>
      <c r="K582">
        <f>J582+1</f>
        <v>2023</v>
      </c>
      <c r="L582">
        <f t="shared" ref="L582:M582" si="673">K582+1</f>
        <v>2024</v>
      </c>
      <c r="M582">
        <f t="shared" si="673"/>
        <v>2025</v>
      </c>
      <c r="N582">
        <f>M582+1</f>
        <v>2026</v>
      </c>
      <c r="O582">
        <f t="shared" ref="O582:Q582" si="674">N582+1</f>
        <v>2027</v>
      </c>
      <c r="P582">
        <f t="shared" si="674"/>
        <v>2028</v>
      </c>
      <c r="Q582">
        <f t="shared" si="674"/>
        <v>2029</v>
      </c>
    </row>
    <row r="583" spans="1:19" x14ac:dyDescent="0.25">
      <c r="A583" s="4" t="s">
        <v>589</v>
      </c>
      <c r="B583" s="4"/>
      <c r="C583" s="13">
        <v>165.97900000000001</v>
      </c>
      <c r="D583" s="13">
        <v>180.16900000000001</v>
      </c>
      <c r="E583" s="13">
        <v>224.39099999999999</v>
      </c>
      <c r="F583" s="13">
        <v>230.70400000000001</v>
      </c>
      <c r="G583" s="13">
        <v>288.26100000000002</v>
      </c>
      <c r="H583" s="13">
        <v>273.57600000000002</v>
      </c>
      <c r="I583" s="13">
        <v>284.61099999999999</v>
      </c>
      <c r="J583" s="13">
        <v>333.738</v>
      </c>
      <c r="K583" s="13">
        <v>388.59100000000001</v>
      </c>
      <c r="L583" s="13">
        <v>393.464</v>
      </c>
      <c r="M583" s="13">
        <v>376.53699999999998</v>
      </c>
      <c r="N583" s="13">
        <v>399.75900000000001</v>
      </c>
      <c r="O583" s="13">
        <v>424.92599999999999</v>
      </c>
      <c r="P583" s="13">
        <v>457.87799999999999</v>
      </c>
      <c r="Q583" s="13">
        <v>497.65699999999998</v>
      </c>
      <c r="R583" s="13"/>
      <c r="S583" s="13"/>
    </row>
    <row r="584" spans="1:19" x14ac:dyDescent="0.25">
      <c r="A584" t="s">
        <v>282</v>
      </c>
      <c r="C584" s="13">
        <v>3.56</v>
      </c>
      <c r="D584" s="13">
        <v>18.387</v>
      </c>
      <c r="E584" s="13">
        <v>15.785</v>
      </c>
      <c r="F584" s="13">
        <v>3.1669999999999998</v>
      </c>
      <c r="G584" s="13">
        <v>5.6870000000000003</v>
      </c>
      <c r="H584" s="13">
        <v>0.93</v>
      </c>
      <c r="I584" s="13">
        <v>6.62</v>
      </c>
      <c r="J584" s="13">
        <v>10.369</v>
      </c>
      <c r="K584" s="13">
        <v>6.9960000000000004</v>
      </c>
      <c r="L584" s="13">
        <v>3.202</v>
      </c>
      <c r="M584" s="13">
        <v>4.3680000000000003</v>
      </c>
      <c r="N584" s="13">
        <v>4.367</v>
      </c>
      <c r="O584" s="13">
        <v>5.25</v>
      </c>
      <c r="P584" s="13">
        <v>5</v>
      </c>
      <c r="Q584" s="13">
        <v>5</v>
      </c>
      <c r="R584" s="13"/>
      <c r="S584" s="13"/>
    </row>
    <row r="585" spans="1:19" x14ac:dyDescent="0.25">
      <c r="A585" s="7" t="s">
        <v>283</v>
      </c>
      <c r="B585" s="7"/>
      <c r="C585">
        <v>211.1</v>
      </c>
      <c r="D585">
        <v>221.3</v>
      </c>
      <c r="E585">
        <v>252.4</v>
      </c>
      <c r="F585">
        <v>273.10000000000002</v>
      </c>
      <c r="G585">
        <v>350.5</v>
      </c>
      <c r="H585">
        <v>335</v>
      </c>
      <c r="I585">
        <v>340</v>
      </c>
      <c r="J585">
        <v>397</v>
      </c>
      <c r="K585">
        <v>445</v>
      </c>
      <c r="L585">
        <v>484</v>
      </c>
      <c r="M585">
        <v>439</v>
      </c>
      <c r="N585">
        <v>511</v>
      </c>
      <c r="O585">
        <v>571</v>
      </c>
      <c r="P585">
        <v>645</v>
      </c>
      <c r="Q585">
        <v>733</v>
      </c>
    </row>
    <row r="586" spans="1:19" x14ac:dyDescent="0.25">
      <c r="A586" s="7" t="s">
        <v>284</v>
      </c>
      <c r="B586" s="7"/>
      <c r="C586">
        <v>8.4</v>
      </c>
      <c r="D586">
        <v>18.5</v>
      </c>
      <c r="E586">
        <v>25</v>
      </c>
      <c r="F586">
        <v>31.8</v>
      </c>
      <c r="G586">
        <v>37.5</v>
      </c>
      <c r="H586">
        <v>27</v>
      </c>
      <c r="I586">
        <v>27</v>
      </c>
      <c r="J586">
        <v>35</v>
      </c>
      <c r="K586">
        <v>52</v>
      </c>
      <c r="L586">
        <v>60</v>
      </c>
      <c r="M586">
        <v>62</v>
      </c>
      <c r="N586">
        <v>72</v>
      </c>
      <c r="O586">
        <v>96</v>
      </c>
      <c r="P586">
        <v>124</v>
      </c>
      <c r="Q586">
        <v>153</v>
      </c>
    </row>
    <row r="587" spans="1:19" x14ac:dyDescent="0.25">
      <c r="A587" s="7" t="s">
        <v>285</v>
      </c>
      <c r="B587" s="7"/>
      <c r="C587" s="8">
        <f t="shared" ref="C587:D587" si="675">C585-C586</f>
        <v>202.7</v>
      </c>
      <c r="D587" s="8">
        <f t="shared" si="675"/>
        <v>202.8</v>
      </c>
      <c r="E587" s="8">
        <f>E585-E586</f>
        <v>227.4</v>
      </c>
      <c r="F587" s="8">
        <f t="shared" ref="F587:M587" si="676">F585-F586</f>
        <v>241.3</v>
      </c>
      <c r="G587" s="8">
        <f t="shared" si="676"/>
        <v>313</v>
      </c>
      <c r="H587" s="8">
        <f t="shared" si="676"/>
        <v>308</v>
      </c>
      <c r="I587" s="8">
        <f t="shared" si="676"/>
        <v>313</v>
      </c>
      <c r="J587" s="8">
        <f t="shared" si="676"/>
        <v>362</v>
      </c>
      <c r="K587" s="8">
        <f t="shared" si="676"/>
        <v>393</v>
      </c>
      <c r="L587" s="8">
        <f t="shared" si="676"/>
        <v>424</v>
      </c>
      <c r="M587" s="8">
        <f t="shared" si="676"/>
        <v>377</v>
      </c>
      <c r="N587" s="8">
        <f t="shared" ref="N587:Q587" si="677">N585-N586</f>
        <v>439</v>
      </c>
      <c r="O587" s="8">
        <f t="shared" si="677"/>
        <v>475</v>
      </c>
      <c r="P587" s="8">
        <f t="shared" si="677"/>
        <v>521</v>
      </c>
      <c r="Q587" s="8">
        <f t="shared" si="677"/>
        <v>580</v>
      </c>
    </row>
    <row r="588" spans="1:19" x14ac:dyDescent="0.25">
      <c r="A588" t="s">
        <v>286</v>
      </c>
      <c r="C588">
        <v>1</v>
      </c>
      <c r="D588">
        <f t="shared" ref="D588:M588" si="678">C588*(1+(D584/100))</f>
        <v>1.18387</v>
      </c>
      <c r="E588">
        <f t="shared" si="678"/>
        <v>1.3707438795</v>
      </c>
      <c r="F588">
        <f t="shared" si="678"/>
        <v>1.414155338163765</v>
      </c>
      <c r="G588">
        <f t="shared" si="678"/>
        <v>1.4945783522451384</v>
      </c>
      <c r="H588">
        <f t="shared" si="678"/>
        <v>1.5084779309210183</v>
      </c>
      <c r="I588">
        <f t="shared" si="678"/>
        <v>1.6083391699479899</v>
      </c>
      <c r="J588">
        <f t="shared" si="678"/>
        <v>1.7751078584798969</v>
      </c>
      <c r="K588">
        <f t="shared" si="678"/>
        <v>1.8992944042591506</v>
      </c>
      <c r="L588">
        <f t="shared" si="678"/>
        <v>1.9601098110835284</v>
      </c>
      <c r="M588">
        <f t="shared" si="678"/>
        <v>2.0457274076316567</v>
      </c>
      <c r="N588">
        <f t="shared" ref="N588" si="679">M588*(1+(N584/100))</f>
        <v>2.1350643235229314</v>
      </c>
      <c r="O588">
        <f t="shared" ref="O588" si="680">N588*(1+(O584/100))</f>
        <v>2.2471552005078852</v>
      </c>
      <c r="P588">
        <f t="shared" ref="P588" si="681">O588*(1+(P584/100))</f>
        <v>2.3595129605332796</v>
      </c>
      <c r="Q588">
        <f t="shared" ref="Q588" si="682">P588*(1+(Q584/100))</f>
        <v>2.4774886085599439</v>
      </c>
    </row>
    <row r="589" spans="1:19" x14ac:dyDescent="0.25">
      <c r="A589" t="s">
        <v>287</v>
      </c>
      <c r="C589">
        <f>C587/C588</f>
        <v>202.7</v>
      </c>
      <c r="D589">
        <f t="shared" ref="D589:M589" si="683">D587/D588</f>
        <v>171.30259234544334</v>
      </c>
      <c r="E589">
        <f t="shared" si="683"/>
        <v>165.8953239922163</v>
      </c>
      <c r="F589">
        <f t="shared" si="683"/>
        <v>170.63189134039564</v>
      </c>
      <c r="G589">
        <f t="shared" si="683"/>
        <v>209.42361404459996</v>
      </c>
      <c r="H589">
        <f t="shared" si="683"/>
        <v>204.17932121283809</v>
      </c>
      <c r="I589">
        <f t="shared" si="683"/>
        <v>194.61069272479494</v>
      </c>
      <c r="J589">
        <f t="shared" si="683"/>
        <v>203.93127001871116</v>
      </c>
      <c r="K589">
        <f t="shared" si="683"/>
        <v>206.91894796230696</v>
      </c>
      <c r="L589">
        <f t="shared" si="683"/>
        <v>216.31441136740048</v>
      </c>
      <c r="M589">
        <f t="shared" si="683"/>
        <v>184.28652741982557</v>
      </c>
      <c r="N589">
        <f t="shared" ref="N589:Q589" si="684">N587/N588</f>
        <v>205.61441412483279</v>
      </c>
      <c r="O589">
        <f t="shared" si="684"/>
        <v>211.37836847790666</v>
      </c>
      <c r="P589">
        <f t="shared" si="684"/>
        <v>220.80828065561778</v>
      </c>
      <c r="Q589">
        <f t="shared" si="684"/>
        <v>234.10803908282296</v>
      </c>
    </row>
    <row r="590" spans="1:19" x14ac:dyDescent="0.25">
      <c r="A590" t="s">
        <v>288</v>
      </c>
      <c r="C590" s="13">
        <v>27.042000000000002</v>
      </c>
      <c r="D590" s="13">
        <v>27.83</v>
      </c>
      <c r="E590" s="13">
        <v>28.649000000000001</v>
      </c>
      <c r="F590" s="13">
        <v>29.423999999999999</v>
      </c>
      <c r="G590" s="13">
        <v>30.286000000000001</v>
      </c>
      <c r="H590" s="13">
        <v>31.178000000000001</v>
      </c>
      <c r="I590" s="13">
        <v>32.076999999999998</v>
      </c>
      <c r="J590" s="13">
        <v>32.97</v>
      </c>
      <c r="K590" s="13">
        <v>33.896999999999998</v>
      </c>
      <c r="L590" s="13">
        <v>34.857999999999997</v>
      </c>
      <c r="M590" s="13">
        <v>35.835000000000001</v>
      </c>
      <c r="N590" s="13">
        <v>36.826000000000001</v>
      </c>
      <c r="O590" s="13">
        <v>37.831000000000003</v>
      </c>
      <c r="P590" s="13">
        <v>38.85</v>
      </c>
      <c r="Q590" s="13">
        <v>39.880000000000003</v>
      </c>
      <c r="R590" s="13"/>
      <c r="S590" s="13"/>
    </row>
    <row r="591" spans="1:19" x14ac:dyDescent="0.25">
      <c r="A591" t="s">
        <v>289</v>
      </c>
      <c r="C591">
        <f>C589/C590</f>
        <v>7.4957473559647942</v>
      </c>
      <c r="D591">
        <f t="shared" ref="D591:H591" si="685">D589/D590</f>
        <v>6.1553213203536954</v>
      </c>
      <c r="E591">
        <f t="shared" si="685"/>
        <v>5.7906148204899406</v>
      </c>
      <c r="F591">
        <f t="shared" si="685"/>
        <v>5.7990718916665189</v>
      </c>
      <c r="G591">
        <f t="shared" si="685"/>
        <v>6.9148654178366229</v>
      </c>
      <c r="H591">
        <f t="shared" si="685"/>
        <v>6.548826775702036</v>
      </c>
      <c r="I591">
        <f>I589/I590</f>
        <v>6.066985463877387</v>
      </c>
      <c r="J591">
        <f>J589/J590</f>
        <v>6.1853585083018245</v>
      </c>
      <c r="K591">
        <f>K589/K590</f>
        <v>6.1043439821313674</v>
      </c>
      <c r="L591">
        <f>L589/L590</f>
        <v>6.2055887132767369</v>
      </c>
      <c r="M591">
        <f>M589/M590</f>
        <v>5.1426406423838582</v>
      </c>
      <c r="N591">
        <f t="shared" ref="N591:Q591" si="686">N589/N590</f>
        <v>5.583403414023592</v>
      </c>
      <c r="O591">
        <f t="shared" si="686"/>
        <v>5.5874380396475551</v>
      </c>
      <c r="P591">
        <f t="shared" si="686"/>
        <v>5.6836108276864294</v>
      </c>
      <c r="Q591">
        <f t="shared" si="686"/>
        <v>5.8703119128090009</v>
      </c>
    </row>
    <row r="592" spans="1:19" x14ac:dyDescent="0.25">
      <c r="A592" t="s">
        <v>290</v>
      </c>
      <c r="G592">
        <v>100</v>
      </c>
      <c r="H592">
        <f t="shared" ref="H592:M592" si="687">(H591/G591)*G592</f>
        <v>94.706496511263921</v>
      </c>
      <c r="I592">
        <f t="shared" si="687"/>
        <v>87.738301431403684</v>
      </c>
      <c r="J592">
        <f t="shared" si="687"/>
        <v>89.450164747197206</v>
      </c>
      <c r="K592">
        <f t="shared" si="687"/>
        <v>88.278565283215116</v>
      </c>
      <c r="L592">
        <f t="shared" si="687"/>
        <v>89.742725827601305</v>
      </c>
      <c r="M592">
        <f t="shared" si="687"/>
        <v>74.370798730494741</v>
      </c>
      <c r="N592">
        <f t="shared" ref="N592" si="688">(N591/M591)*M592</f>
        <v>80.744932498923603</v>
      </c>
      <c r="O592">
        <f t="shared" ref="O592" si="689">(O591/N591)*N592</f>
        <v>80.80327963050415</v>
      </c>
      <c r="P592">
        <f t="shared" ref="P592" si="690">(P591/O591)*O592</f>
        <v>82.194091775463619</v>
      </c>
      <c r="Q592">
        <f t="shared" ref="Q592" si="691">(Q591/P591)*P592</f>
        <v>84.894087709455107</v>
      </c>
    </row>
    <row r="593" spans="1:19" x14ac:dyDescent="0.25">
      <c r="A593" t="s">
        <v>519</v>
      </c>
      <c r="M593" s="12">
        <f>(M592-G592)/G592</f>
        <v>-0.25629201269505258</v>
      </c>
    </row>
    <row r="594" spans="1:19" x14ac:dyDescent="0.25">
      <c r="M594" s="12"/>
      <c r="N594" t="s">
        <v>575</v>
      </c>
      <c r="O594" t="s">
        <v>578</v>
      </c>
    </row>
    <row r="595" spans="1:19" x14ac:dyDescent="0.25">
      <c r="A595" t="s">
        <v>336</v>
      </c>
      <c r="G595">
        <v>29.9</v>
      </c>
      <c r="H595">
        <v>30.4</v>
      </c>
      <c r="I595">
        <v>30.8</v>
      </c>
      <c r="J595">
        <v>39.9</v>
      </c>
      <c r="K595">
        <v>48.6</v>
      </c>
      <c r="L595">
        <v>48.7</v>
      </c>
      <c r="M595" s="14">
        <v>49.2</v>
      </c>
    </row>
    <row r="596" spans="1:19" x14ac:dyDescent="0.25">
      <c r="A596" t="s">
        <v>423</v>
      </c>
      <c r="G596">
        <f>(G595/G588)/G590</f>
        <v>0.66055743128854627</v>
      </c>
      <c r="H596">
        <f>(H595/H588)/H590</f>
        <v>0.6463777077316295</v>
      </c>
      <c r="I596">
        <f t="shared" ref="I596:M596" si="692">(I595/I588)/I590</f>
        <v>0.59700687631764704</v>
      </c>
      <c r="J596">
        <f t="shared" si="692"/>
        <v>0.681756365970284</v>
      </c>
      <c r="K596">
        <f t="shared" si="692"/>
        <v>0.75488833977502412</v>
      </c>
      <c r="L596">
        <f t="shared" si="692"/>
        <v>0.71276455268060646</v>
      </c>
      <c r="M596">
        <f t="shared" si="692"/>
        <v>0.6711350652660103</v>
      </c>
    </row>
    <row r="597" spans="1:19" x14ac:dyDescent="0.25">
      <c r="A597" t="s">
        <v>301</v>
      </c>
      <c r="G597">
        <v>100</v>
      </c>
      <c r="H597">
        <f t="shared" ref="H597" si="693">(H596/G596)*G597</f>
        <v>97.853370065149903</v>
      </c>
      <c r="I597">
        <f t="shared" ref="I597" si="694">(I596/H596)*H597</f>
        <v>90.379253648402454</v>
      </c>
      <c r="J597">
        <f t="shared" ref="J597" si="695">(J596/I596)*I597</f>
        <v>103.20924929122137</v>
      </c>
      <c r="K597">
        <f t="shared" ref="K597" si="696">(K596/J596)*J597</f>
        <v>114.28050068295606</v>
      </c>
      <c r="L597">
        <f t="shared" ref="L597" si="697">(L596/K596)*K597</f>
        <v>107.90349467270697</v>
      </c>
      <c r="M597">
        <f t="shared" ref="M597" si="698">(M596/L596)*L597</f>
        <v>101.60131935187381</v>
      </c>
    </row>
    <row r="598" spans="1:19" x14ac:dyDescent="0.25">
      <c r="A598" t="s">
        <v>519</v>
      </c>
      <c r="M598" s="12">
        <f>(M596-G596)/G596</f>
        <v>1.6013193518738089E-2</v>
      </c>
      <c r="N598" t="s">
        <v>576</v>
      </c>
      <c r="O598" t="s">
        <v>577</v>
      </c>
    </row>
    <row r="599" spans="1:19" x14ac:dyDescent="0.25">
      <c r="A599" t="s">
        <v>337</v>
      </c>
      <c r="G599">
        <v>56.7</v>
      </c>
      <c r="H599">
        <v>61.7</v>
      </c>
      <c r="I599">
        <v>66.5</v>
      </c>
      <c r="J599">
        <v>75.2</v>
      </c>
      <c r="K599">
        <v>78</v>
      </c>
      <c r="L599">
        <v>82.2</v>
      </c>
      <c r="M599" s="14">
        <v>92.1</v>
      </c>
    </row>
    <row r="600" spans="1:19" x14ac:dyDescent="0.25">
      <c r="A600" t="s">
        <v>298</v>
      </c>
      <c r="G600">
        <f>(G599/G588)/G590</f>
        <v>1.2526289750521933</v>
      </c>
      <c r="H600">
        <f>(H599/H588)/H590</f>
        <v>1.3118915976000509</v>
      </c>
      <c r="I600">
        <f t="shared" ref="I600:M600" si="699">(I599/I588)/I590</f>
        <v>1.2889921193221925</v>
      </c>
      <c r="J600">
        <f t="shared" si="699"/>
        <v>1.2849142536582798</v>
      </c>
      <c r="K600">
        <f t="shared" si="699"/>
        <v>1.2115491872932487</v>
      </c>
      <c r="L600">
        <f t="shared" si="699"/>
        <v>1.2030646043192164</v>
      </c>
      <c r="M600">
        <f t="shared" si="699"/>
        <v>1.2563321038821043</v>
      </c>
    </row>
    <row r="601" spans="1:19" x14ac:dyDescent="0.25">
      <c r="A601" t="s">
        <v>300</v>
      </c>
      <c r="G601">
        <v>100</v>
      </c>
      <c r="H601">
        <f t="shared" ref="H601" si="700">(H600/G600)*G601</f>
        <v>104.73105953384068</v>
      </c>
      <c r="I601">
        <f t="shared" ref="I601" si="701">(I600/H600)*H601</f>
        <v>102.90294612325123</v>
      </c>
      <c r="J601">
        <f t="shared" ref="J601" si="702">(J600/I600)*I601</f>
        <v>102.57740154898951</v>
      </c>
      <c r="K601">
        <f t="shared" ref="K601" si="703">(K600/J600)*J601</f>
        <v>96.720514328096812</v>
      </c>
      <c r="L601">
        <f t="shared" ref="L601" si="704">(L600/K600)*K601</f>
        <v>96.043172262488056</v>
      </c>
      <c r="M601">
        <f t="shared" ref="M601" si="705">(M600/L600)*L601</f>
        <v>100.29562854633447</v>
      </c>
    </row>
    <row r="602" spans="1:19" x14ac:dyDescent="0.25">
      <c r="A602" t="s">
        <v>519</v>
      </c>
      <c r="M602" s="12">
        <f>(M600-G600)/G600</f>
        <v>2.9562854633445432E-3</v>
      </c>
    </row>
    <row r="604" spans="1:19" x14ac:dyDescent="0.25">
      <c r="A604" s="2" t="s">
        <v>181</v>
      </c>
      <c r="B604" s="2"/>
      <c r="C604" t="s">
        <v>446</v>
      </c>
      <c r="D604" s="5"/>
    </row>
    <row r="605" spans="1:19" x14ac:dyDescent="0.25">
      <c r="A605" s="4" t="s">
        <v>719</v>
      </c>
      <c r="B605" s="4"/>
      <c r="C605">
        <v>2015</v>
      </c>
      <c r="D605">
        <v>2016</v>
      </c>
      <c r="E605">
        <v>2017</v>
      </c>
      <c r="F605">
        <f>E605+1</f>
        <v>2018</v>
      </c>
      <c r="G605">
        <f t="shared" ref="G605:J605" si="706">F605+1</f>
        <v>2019</v>
      </c>
      <c r="H605">
        <f t="shared" si="706"/>
        <v>2020</v>
      </c>
      <c r="I605">
        <f t="shared" si="706"/>
        <v>2021</v>
      </c>
      <c r="J605">
        <f t="shared" si="706"/>
        <v>2022</v>
      </c>
      <c r="K605">
        <f>J605+1</f>
        <v>2023</v>
      </c>
      <c r="L605">
        <f t="shared" ref="L605:M605" si="707">K605+1</f>
        <v>2024</v>
      </c>
      <c r="M605">
        <f t="shared" si="707"/>
        <v>2025</v>
      </c>
      <c r="N605">
        <f t="shared" ref="N605" si="708">M605+1</f>
        <v>2026</v>
      </c>
      <c r="O605">
        <f t="shared" ref="O605" si="709">N605+1</f>
        <v>2027</v>
      </c>
      <c r="P605">
        <f t="shared" ref="P605" si="710">O605+1</f>
        <v>2028</v>
      </c>
      <c r="Q605">
        <f t="shared" ref="Q605" si="711">P605+1</f>
        <v>2029</v>
      </c>
    </row>
    <row r="606" spans="1:19" x14ac:dyDescent="0.25">
      <c r="A606" s="4" t="s">
        <v>589</v>
      </c>
      <c r="B606" s="4"/>
      <c r="C606" s="13">
        <v>3494.712</v>
      </c>
      <c r="D606" s="13">
        <v>3615.4119999999998</v>
      </c>
      <c r="E606" s="13">
        <v>4022.7710000000002</v>
      </c>
      <c r="F606" s="13">
        <v>5108.7510000000002</v>
      </c>
      <c r="G606" s="13">
        <v>6666.3289999999997</v>
      </c>
      <c r="H606" s="13">
        <v>7974.2479999999996</v>
      </c>
      <c r="I606" s="13">
        <v>9280.0789999999997</v>
      </c>
      <c r="J606" s="13">
        <v>10792.057000000001</v>
      </c>
      <c r="K606" s="13">
        <v>14270.48</v>
      </c>
      <c r="L606" s="13">
        <v>19525.476999999999</v>
      </c>
      <c r="M606" s="13">
        <v>21459.83</v>
      </c>
      <c r="N606" s="13">
        <v>26514.847000000002</v>
      </c>
      <c r="O606" s="13">
        <v>29804.785</v>
      </c>
      <c r="P606" s="13">
        <v>33563.464</v>
      </c>
      <c r="Q606" s="13">
        <v>34891.449999999997</v>
      </c>
      <c r="R606" s="13"/>
      <c r="S606" s="13"/>
    </row>
    <row r="607" spans="1:19" x14ac:dyDescent="0.25">
      <c r="A607" t="s">
        <v>282</v>
      </c>
      <c r="C607" s="13">
        <v>6.6890000000000001</v>
      </c>
      <c r="D607" s="13">
        <v>10.885999999999999</v>
      </c>
      <c r="E607" s="13">
        <v>18.222000000000001</v>
      </c>
      <c r="F607" s="13">
        <v>16.03</v>
      </c>
      <c r="G607" s="13">
        <v>14.805</v>
      </c>
      <c r="H607" s="13">
        <v>13.446999999999999</v>
      </c>
      <c r="I607" s="13">
        <v>11.874000000000001</v>
      </c>
      <c r="J607" s="13">
        <v>27.209</v>
      </c>
      <c r="K607" s="13">
        <v>47.716000000000001</v>
      </c>
      <c r="L607" s="13">
        <v>28.428999999999998</v>
      </c>
      <c r="M607" s="13">
        <v>7.6059999999999999</v>
      </c>
      <c r="N607" s="13">
        <v>7.5490000000000004</v>
      </c>
      <c r="O607" s="13">
        <v>9</v>
      </c>
      <c r="P607" s="13">
        <v>9</v>
      </c>
      <c r="Q607" s="13">
        <v>9</v>
      </c>
      <c r="R607" s="13"/>
      <c r="S607" s="13"/>
    </row>
    <row r="608" spans="1:19" x14ac:dyDescent="0.25">
      <c r="A608" s="7" t="s">
        <v>283</v>
      </c>
      <c r="B608" s="7"/>
      <c r="C608">
        <v>4476</v>
      </c>
      <c r="D608">
        <v>5519</v>
      </c>
      <c r="E608">
        <v>6412</v>
      </c>
      <c r="F608">
        <v>6920</v>
      </c>
      <c r="G608" s="8">
        <v>7814</v>
      </c>
      <c r="H608" s="8">
        <v>10274</v>
      </c>
      <c r="I608" s="8">
        <v>12533</v>
      </c>
      <c r="J608" s="8">
        <v>19471</v>
      </c>
      <c r="K608" s="8">
        <v>21085</v>
      </c>
      <c r="L608" s="8">
        <v>27643</v>
      </c>
      <c r="M608" s="8">
        <v>29639</v>
      </c>
      <c r="N608" s="8">
        <v>30925</v>
      </c>
      <c r="O608" s="8">
        <v>31104</v>
      </c>
      <c r="P608" s="8">
        <v>33391</v>
      </c>
      <c r="Q608" s="8">
        <v>36931</v>
      </c>
    </row>
    <row r="609" spans="1:19" x14ac:dyDescent="0.25">
      <c r="A609" s="7" t="s">
        <v>284</v>
      </c>
      <c r="B609" s="7"/>
      <c r="C609">
        <v>175</v>
      </c>
      <c r="D609">
        <v>202</v>
      </c>
      <c r="E609">
        <v>602</v>
      </c>
      <c r="F609">
        <v>906</v>
      </c>
      <c r="G609">
        <v>986</v>
      </c>
      <c r="H609">
        <v>1209</v>
      </c>
      <c r="I609">
        <v>1268</v>
      </c>
      <c r="J609">
        <v>1830</v>
      </c>
      <c r="K609">
        <v>3197</v>
      </c>
      <c r="L609">
        <v>4690</v>
      </c>
      <c r="M609">
        <v>8047</v>
      </c>
      <c r="N609" s="8">
        <v>6880</v>
      </c>
      <c r="O609" s="8">
        <v>6119</v>
      </c>
      <c r="P609" s="8">
        <v>6119</v>
      </c>
      <c r="Q609" s="8">
        <v>6145</v>
      </c>
    </row>
    <row r="610" spans="1:19" x14ac:dyDescent="0.25">
      <c r="A610" s="7" t="s">
        <v>285</v>
      </c>
      <c r="B610" s="7"/>
      <c r="C610" s="8">
        <f t="shared" ref="C610:D610" si="712">C608-C609</f>
        <v>4301</v>
      </c>
      <c r="D610" s="8">
        <f t="shared" si="712"/>
        <v>5317</v>
      </c>
      <c r="E610" s="8">
        <f>E608-E609</f>
        <v>5810</v>
      </c>
      <c r="F610" s="8">
        <f t="shared" ref="F610:M610" si="713">F608-F609</f>
        <v>6014</v>
      </c>
      <c r="G610" s="8">
        <f t="shared" si="713"/>
        <v>6828</v>
      </c>
      <c r="H610" s="8">
        <f t="shared" si="713"/>
        <v>9065</v>
      </c>
      <c r="I610" s="8">
        <f t="shared" si="713"/>
        <v>11265</v>
      </c>
      <c r="J610" s="8">
        <f t="shared" si="713"/>
        <v>17641</v>
      </c>
      <c r="K610" s="8">
        <f t="shared" si="713"/>
        <v>17888</v>
      </c>
      <c r="L610" s="8">
        <f t="shared" si="713"/>
        <v>22953</v>
      </c>
      <c r="M610" s="8">
        <f t="shared" si="713"/>
        <v>21592</v>
      </c>
      <c r="N610" s="8">
        <f t="shared" ref="N610:Q610" si="714">N608-N609</f>
        <v>24045</v>
      </c>
      <c r="O610" s="8">
        <f t="shared" si="714"/>
        <v>24985</v>
      </c>
      <c r="P610" s="8">
        <f t="shared" si="714"/>
        <v>27272</v>
      </c>
      <c r="Q610" s="8">
        <f t="shared" si="714"/>
        <v>30786</v>
      </c>
    </row>
    <row r="611" spans="1:19" x14ac:dyDescent="0.25">
      <c r="A611" t="s">
        <v>286</v>
      </c>
      <c r="C611">
        <v>1</v>
      </c>
      <c r="D611">
        <f t="shared" ref="D611:M611" si="715">C611*(1+(D607/100))</f>
        <v>1.10886</v>
      </c>
      <c r="E611">
        <f t="shared" si="715"/>
        <v>1.3109164691999999</v>
      </c>
      <c r="F611">
        <f t="shared" si="715"/>
        <v>1.5210563792127598</v>
      </c>
      <c r="G611">
        <f t="shared" si="715"/>
        <v>1.746248776155209</v>
      </c>
      <c r="H611">
        <f t="shared" si="715"/>
        <v>1.9810668490847998</v>
      </c>
      <c r="I611">
        <f t="shared" si="715"/>
        <v>2.2162987267451291</v>
      </c>
      <c r="J611">
        <f t="shared" si="715"/>
        <v>2.8193314473052111</v>
      </c>
      <c r="K611">
        <f t="shared" si="715"/>
        <v>4.1646036407013654</v>
      </c>
      <c r="L611">
        <f t="shared" si="715"/>
        <v>5.3485588097163559</v>
      </c>
      <c r="M611">
        <f t="shared" si="715"/>
        <v>5.7553701927833822</v>
      </c>
      <c r="N611">
        <f t="shared" ref="N611" si="716">M611*(1+(N607/100))</f>
        <v>6.1898430886366</v>
      </c>
      <c r="O611">
        <f t="shared" ref="O611" si="717">N611*(1+(O607/100))</f>
        <v>6.7469289666138943</v>
      </c>
      <c r="P611">
        <f t="shared" ref="P611" si="718">O611*(1+(P607/100))</f>
        <v>7.3541525736091451</v>
      </c>
      <c r="Q611">
        <f t="shared" ref="Q611" si="719">P611*(1+(Q607/100))</f>
        <v>8.016026305233968</v>
      </c>
    </row>
    <row r="612" spans="1:19" x14ac:dyDescent="0.25">
      <c r="A612" t="s">
        <v>287</v>
      </c>
      <c r="C612">
        <f>C610/C611</f>
        <v>4301</v>
      </c>
      <c r="D612">
        <f t="shared" ref="D612:M612" si="720">D610/D611</f>
        <v>4795.0146997817583</v>
      </c>
      <c r="E612">
        <f t="shared" si="720"/>
        <v>4432.0138899052899</v>
      </c>
      <c r="F612">
        <f t="shared" si="720"/>
        <v>3953.8310888335477</v>
      </c>
      <c r="G612">
        <f t="shared" si="720"/>
        <v>3910.0957969078731</v>
      </c>
      <c r="H612">
        <f t="shared" si="720"/>
        <v>4575.8173199393996</v>
      </c>
      <c r="I612">
        <f t="shared" si="720"/>
        <v>5082.798570454378</v>
      </c>
      <c r="J612">
        <f t="shared" si="720"/>
        <v>6257.1571770540559</v>
      </c>
      <c r="K612">
        <f t="shared" si="720"/>
        <v>4295.2466893073797</v>
      </c>
      <c r="L612">
        <f t="shared" si="720"/>
        <v>4291.4364068135283</v>
      </c>
      <c r="M612">
        <f t="shared" si="720"/>
        <v>3751.6266159688657</v>
      </c>
      <c r="N612">
        <f t="shared" ref="N612:Q612" si="721">N610/N611</f>
        <v>3884.5895858236122</v>
      </c>
      <c r="O612">
        <f t="shared" si="721"/>
        <v>3703.1663033113737</v>
      </c>
      <c r="P612">
        <f t="shared" si="721"/>
        <v>3708.3810441827582</v>
      </c>
      <c r="Q612">
        <f t="shared" si="721"/>
        <v>3840.5562591403486</v>
      </c>
    </row>
    <row r="613" spans="1:19" x14ac:dyDescent="0.25">
      <c r="A613" t="s">
        <v>288</v>
      </c>
      <c r="C613" s="13">
        <v>7.0380000000000003</v>
      </c>
      <c r="D613" s="13">
        <v>7.2050000000000001</v>
      </c>
      <c r="E613" s="13">
        <v>7.3789999999999996</v>
      </c>
      <c r="F613" s="13">
        <v>7.5549999999999997</v>
      </c>
      <c r="G613" s="13">
        <v>7.7320000000000002</v>
      </c>
      <c r="H613" s="13">
        <v>7.9130000000000003</v>
      </c>
      <c r="I613" s="13">
        <v>8.0950000000000006</v>
      </c>
      <c r="J613" s="13">
        <v>8.2769999999999992</v>
      </c>
      <c r="K613" s="13">
        <v>8.4610000000000003</v>
      </c>
      <c r="L613" s="13">
        <v>8.6419999999999995</v>
      </c>
      <c r="M613" s="13">
        <v>8.82</v>
      </c>
      <c r="N613" s="13">
        <v>9.0020000000000007</v>
      </c>
      <c r="O613" s="13">
        <v>9.1869999999999994</v>
      </c>
      <c r="P613" s="13">
        <v>9.3770000000000007</v>
      </c>
      <c r="Q613" s="13">
        <v>9.57</v>
      </c>
      <c r="R613" s="13"/>
      <c r="S613" s="13"/>
    </row>
    <row r="614" spans="1:19" x14ac:dyDescent="0.25">
      <c r="A614" t="s">
        <v>289</v>
      </c>
      <c r="C614">
        <f>C612/C613</f>
        <v>611.11111111111109</v>
      </c>
      <c r="D614">
        <f t="shared" ref="D614:H614" si="722">D612/D613</f>
        <v>665.51210267616352</v>
      </c>
      <c r="E614">
        <f t="shared" si="722"/>
        <v>600.62527305939693</v>
      </c>
      <c r="F614">
        <f t="shared" si="722"/>
        <v>523.3396543790268</v>
      </c>
      <c r="G614">
        <f t="shared" si="722"/>
        <v>505.7030259839463</v>
      </c>
      <c r="H614">
        <f t="shared" si="722"/>
        <v>578.26580562863637</v>
      </c>
      <c r="I614">
        <f>I612/I613</f>
        <v>627.8935849850991</v>
      </c>
      <c r="J614">
        <f>J612/J613</f>
        <v>755.96921312722679</v>
      </c>
      <c r="K614">
        <f>K612/K613</f>
        <v>507.65236843249966</v>
      </c>
      <c r="L614">
        <f>L612/L613</f>
        <v>496.57907970533773</v>
      </c>
      <c r="M614">
        <f>M612/M613</f>
        <v>425.35449160644737</v>
      </c>
      <c r="N614">
        <f t="shared" ref="N614:Q614" si="723">N612/N613</f>
        <v>431.52517060915483</v>
      </c>
      <c r="O614">
        <f t="shared" si="723"/>
        <v>403.08765683154172</v>
      </c>
      <c r="P614">
        <f t="shared" si="723"/>
        <v>395.47627644052022</v>
      </c>
      <c r="Q614">
        <f t="shared" si="723"/>
        <v>401.31204379731957</v>
      </c>
    </row>
    <row r="615" spans="1:19" x14ac:dyDescent="0.25">
      <c r="A615" t="s">
        <v>290</v>
      </c>
      <c r="G615">
        <v>100</v>
      </c>
      <c r="H615">
        <f t="shared" ref="H615:M615" si="724">(H614/G614)*G615</f>
        <v>114.34889172424955</v>
      </c>
      <c r="I615">
        <f t="shared" si="724"/>
        <v>124.16251292216546</v>
      </c>
      <c r="J615">
        <f t="shared" si="724"/>
        <v>149.48876599192533</v>
      </c>
      <c r="K615">
        <f t="shared" si="724"/>
        <v>100.38547177857214</v>
      </c>
      <c r="L615">
        <f t="shared" si="724"/>
        <v>98.195789661164071</v>
      </c>
      <c r="M615">
        <f t="shared" si="724"/>
        <v>84.111517976155127</v>
      </c>
      <c r="N615">
        <f t="shared" ref="N615" si="725">(N614/M614)*M615</f>
        <v>85.33173590755888</v>
      </c>
      <c r="O615">
        <f t="shared" ref="O615" si="726">(O614/N614)*N615</f>
        <v>79.708373515711955</v>
      </c>
      <c r="P615">
        <f t="shared" ref="P615" si="727">(P614/O614)*O615</f>
        <v>78.203264785897247</v>
      </c>
      <c r="Q615">
        <f t="shared" ref="Q615" si="728">(Q614/P614)*P615</f>
        <v>79.357255776052909</v>
      </c>
    </row>
    <row r="616" spans="1:19" x14ac:dyDescent="0.25">
      <c r="A616" t="s">
        <v>519</v>
      </c>
      <c r="M616" s="12">
        <f>(M615-G615)/G615</f>
        <v>-0.15888482023844872</v>
      </c>
    </row>
    <row r="617" spans="1:19" x14ac:dyDescent="0.25">
      <c r="M617" s="12"/>
    </row>
    <row r="618" spans="1:19" x14ac:dyDescent="0.25">
      <c r="A618" t="s">
        <v>294</v>
      </c>
      <c r="G618">
        <f>G608*0.169</f>
        <v>1320.566</v>
      </c>
      <c r="J618">
        <v>1635</v>
      </c>
      <c r="K618">
        <v>1971</v>
      </c>
      <c r="L618">
        <v>1772</v>
      </c>
      <c r="M618">
        <v>2555</v>
      </c>
      <c r="O618" t="s">
        <v>631</v>
      </c>
      <c r="P618" t="s">
        <v>653</v>
      </c>
    </row>
    <row r="619" spans="1:19" x14ac:dyDescent="0.25">
      <c r="A619" t="s">
        <v>298</v>
      </c>
      <c r="G619">
        <f>(G618/G611)/G613</f>
        <v>97.8052463695835</v>
      </c>
      <c r="J619">
        <f>(J618/J611)/J613</f>
        <v>70.064603109971983</v>
      </c>
      <c r="K619">
        <f t="shared" ref="K619:M619" si="729">(K618/K611)/K613</f>
        <v>55.935980443898522</v>
      </c>
      <c r="L619">
        <f t="shared" si="729"/>
        <v>38.336519376023112</v>
      </c>
      <c r="M619">
        <f t="shared" si="729"/>
        <v>50.332564192963737</v>
      </c>
      <c r="P619" t="s">
        <v>654</v>
      </c>
    </row>
    <row r="620" spans="1:19" x14ac:dyDescent="0.25">
      <c r="A620" t="s">
        <v>693</v>
      </c>
      <c r="G620">
        <v>35.01</v>
      </c>
      <c r="H620">
        <v>34.24</v>
      </c>
      <c r="I620">
        <v>33.42</v>
      </c>
      <c r="J620">
        <v>29.37</v>
      </c>
      <c r="L620">
        <v>19.96</v>
      </c>
      <c r="M620">
        <v>20.55</v>
      </c>
      <c r="O620" t="s">
        <v>694</v>
      </c>
    </row>
    <row r="621" spans="1:19" x14ac:dyDescent="0.25">
      <c r="A621" t="s">
        <v>695</v>
      </c>
      <c r="G621">
        <f>G608*(G620/100)</f>
        <v>2735.6813999999999</v>
      </c>
      <c r="H621">
        <f t="shared" ref="H621:J621" si="730">H608*(H620/100)</f>
        <v>3517.8176000000003</v>
      </c>
      <c r="I621">
        <f t="shared" si="730"/>
        <v>4188.5285999999996</v>
      </c>
      <c r="J621">
        <f t="shared" si="730"/>
        <v>5718.6327000000001</v>
      </c>
      <c r="K621">
        <f>J621*1.21</f>
        <v>6919.5455670000001</v>
      </c>
      <c r="L621">
        <f t="shared" ref="L621" si="731">L608*(L620/100)</f>
        <v>5517.5428000000002</v>
      </c>
      <c r="M621">
        <f t="shared" ref="M621" si="732">M608*(M620/100)</f>
        <v>6090.8145000000004</v>
      </c>
    </row>
    <row r="622" spans="1:19" x14ac:dyDescent="0.25">
      <c r="A622" t="s">
        <v>298</v>
      </c>
      <c r="G622">
        <f>G621/G611/G613</f>
        <v>202.61311688752176</v>
      </c>
      <c r="H622">
        <f t="shared" ref="H622:K622" si="733">H621/H611/H613</f>
        <v>224.40525411126271</v>
      </c>
      <c r="I622">
        <f t="shared" si="733"/>
        <v>233.46207176800871</v>
      </c>
      <c r="J622">
        <f t="shared" si="733"/>
        <v>245.06038560073853</v>
      </c>
      <c r="K622">
        <f t="shared" si="733"/>
        <v>196.37319407223578</v>
      </c>
      <c r="L622">
        <f t="shared" ref="L622" si="734">L621/L611/L613</f>
        <v>119.36985691886954</v>
      </c>
      <c r="M622">
        <f t="shared" ref="M622" si="735">M621/M611/M613</f>
        <v>119.98681479791952</v>
      </c>
    </row>
    <row r="623" spans="1:19" x14ac:dyDescent="0.25">
      <c r="A623" t="s">
        <v>300</v>
      </c>
      <c r="G623">
        <v>100</v>
      </c>
      <c r="H623">
        <f t="shared" ref="H623" si="736">(H622/G622)*G623</f>
        <v>110.75554118040571</v>
      </c>
      <c r="I623">
        <f t="shared" ref="I623" si="737">(I622/H622)*H623</f>
        <v>115.22554677326858</v>
      </c>
      <c r="J623">
        <f t="shared" ref="J623" si="738">(J622/I622)*I623</f>
        <v>120.94991151870036</v>
      </c>
      <c r="K623">
        <f t="shared" ref="K623" si="739">(K622/J622)*J623</f>
        <v>96.920276973602839</v>
      </c>
      <c r="L623">
        <f t="shared" ref="L623" si="740">(L622/K622)*K623</f>
        <v>58.915167365564137</v>
      </c>
      <c r="M623">
        <f t="shared" ref="M623" si="741">(M622/L622)*L623</f>
        <v>59.219667828578324</v>
      </c>
    </row>
    <row r="624" spans="1:19" x14ac:dyDescent="0.25">
      <c r="A624" t="s">
        <v>632</v>
      </c>
      <c r="M624" s="12">
        <f>(M619-G619)/G619</f>
        <v>-0.48537971058557972</v>
      </c>
    </row>
    <row r="625" spans="1:19" x14ac:dyDescent="0.25">
      <c r="A625" t="s">
        <v>297</v>
      </c>
      <c r="G625">
        <f>G608*0.065</f>
        <v>507.91</v>
      </c>
      <c r="H625">
        <f>(G625/G608)*H608</f>
        <v>667.81000000000006</v>
      </c>
      <c r="I625">
        <f>(H625/H608)*I608</f>
        <v>814.64499999999998</v>
      </c>
      <c r="J625">
        <v>883</v>
      </c>
      <c r="K625">
        <v>1148</v>
      </c>
      <c r="L625">
        <v>1247</v>
      </c>
      <c r="M625">
        <v>1668</v>
      </c>
    </row>
    <row r="626" spans="1:19" x14ac:dyDescent="0.25">
      <c r="A626" t="s">
        <v>299</v>
      </c>
      <c r="G626">
        <f>(G625/G611)/G613</f>
        <v>37.617402449839801</v>
      </c>
      <c r="H626">
        <f t="shared" ref="H626:I626" si="742">(H625/H611)/H613</f>
        <v>42.600296487243213</v>
      </c>
      <c r="I626">
        <f t="shared" si="742"/>
        <v>45.407045676004088</v>
      </c>
      <c r="J626">
        <f>(J625/J611)/J613</f>
        <v>37.839170976211172</v>
      </c>
      <c r="K626">
        <f>(K625/K611)/K613</f>
        <v>32.579657813087522</v>
      </c>
      <c r="L626">
        <f>(L625/L611)/L613</f>
        <v>26.978351953668632</v>
      </c>
      <c r="M626">
        <f>(M625/M611)/M613</f>
        <v>32.858989070005293</v>
      </c>
    </row>
    <row r="627" spans="1:19" x14ac:dyDescent="0.25">
      <c r="A627" t="s">
        <v>696</v>
      </c>
      <c r="G627">
        <v>100</v>
      </c>
      <c r="H627">
        <f t="shared" ref="H627" si="743">(H626/G626)*G627</f>
        <v>113.2462469838202</v>
      </c>
      <c r="I627">
        <f t="shared" ref="I627" si="744">(I626/H626)*H627</f>
        <v>120.70755214039895</v>
      </c>
      <c r="J627">
        <f t="shared" ref="J627" si="745">(J626/I626)*I627</f>
        <v>100.58953705447122</v>
      </c>
      <c r="K627">
        <f t="shared" ref="K627" si="746">(K626/J626)*J627</f>
        <v>86.607941248814925</v>
      </c>
      <c r="L627">
        <f t="shared" ref="L627" si="747">(L626/K626)*K627</f>
        <v>71.717742844265743</v>
      </c>
      <c r="M627">
        <f t="shared" ref="M627" si="748">(M626/L626)*L627</f>
        <v>87.350499848628516</v>
      </c>
    </row>
    <row r="628" spans="1:19" x14ac:dyDescent="0.25">
      <c r="A628" t="s">
        <v>632</v>
      </c>
      <c r="M628" s="12">
        <f>(M626-G626)/G626</f>
        <v>-0.1264950015137149</v>
      </c>
    </row>
    <row r="630" spans="1:19" x14ac:dyDescent="0.25">
      <c r="A630" s="2" t="s">
        <v>83</v>
      </c>
      <c r="B630" s="2"/>
      <c r="C630" t="s">
        <v>447</v>
      </c>
      <c r="D630" t="s">
        <v>448</v>
      </c>
      <c r="E630" t="s">
        <v>449</v>
      </c>
      <c r="F630" t="s">
        <v>450</v>
      </c>
      <c r="G630" t="s">
        <v>451</v>
      </c>
    </row>
    <row r="631" spans="1:19" x14ac:dyDescent="0.25">
      <c r="A631" s="4" t="s">
        <v>719</v>
      </c>
      <c r="B631" s="4"/>
      <c r="C631">
        <v>2015</v>
      </c>
      <c r="D631">
        <v>2016</v>
      </c>
      <c r="E631">
        <v>2017</v>
      </c>
      <c r="F631">
        <f>E631+1</f>
        <v>2018</v>
      </c>
      <c r="G631">
        <f t="shared" ref="G631:J631" si="749">F631+1</f>
        <v>2019</v>
      </c>
      <c r="H631">
        <f t="shared" si="749"/>
        <v>2020</v>
      </c>
      <c r="I631">
        <f t="shared" si="749"/>
        <v>2021</v>
      </c>
      <c r="J631">
        <f t="shared" si="749"/>
        <v>2022</v>
      </c>
      <c r="K631">
        <f>J631+1</f>
        <v>2023</v>
      </c>
      <c r="L631">
        <f t="shared" ref="L631:M631" si="750">K631+1</f>
        <v>2024</v>
      </c>
      <c r="M631">
        <f t="shared" si="750"/>
        <v>2025</v>
      </c>
      <c r="N631">
        <v>2026</v>
      </c>
      <c r="O631">
        <v>2027</v>
      </c>
      <c r="P631">
        <v>2028</v>
      </c>
      <c r="Q631">
        <v>2029</v>
      </c>
    </row>
    <row r="632" spans="1:19" x14ac:dyDescent="0.25">
      <c r="A632" s="4" t="s">
        <v>589</v>
      </c>
      <c r="B632" s="4"/>
      <c r="C632" s="13">
        <v>8.32</v>
      </c>
      <c r="D632" s="13">
        <v>8.4659999999999993</v>
      </c>
      <c r="E632" s="13">
        <v>13.519</v>
      </c>
      <c r="F632" s="13">
        <v>12.135</v>
      </c>
      <c r="G632" s="13">
        <v>19.238</v>
      </c>
      <c r="H632" s="13">
        <v>21.446000000000002</v>
      </c>
      <c r="I632" s="13">
        <v>17.648</v>
      </c>
      <c r="J632" s="13">
        <v>22.91</v>
      </c>
      <c r="K632" s="13">
        <v>29.738</v>
      </c>
      <c r="L632" s="13">
        <v>34.738</v>
      </c>
      <c r="M632" s="13">
        <v>44.857999999999997</v>
      </c>
      <c r="N632" s="13">
        <v>50.32</v>
      </c>
      <c r="O632" s="13">
        <v>53.648000000000003</v>
      </c>
      <c r="P632" s="13">
        <v>57.600999999999999</v>
      </c>
      <c r="Q632" s="13">
        <v>62.926000000000002</v>
      </c>
      <c r="R632" s="13"/>
      <c r="S632" s="13"/>
    </row>
    <row r="633" spans="1:19" x14ac:dyDescent="0.25">
      <c r="A633" t="s">
        <v>282</v>
      </c>
      <c r="C633" s="13">
        <v>6.8079999999999998</v>
      </c>
      <c r="D633" s="13">
        <v>7.2249999999999996</v>
      </c>
      <c r="E633" s="13">
        <v>8.0489999999999995</v>
      </c>
      <c r="F633" s="13">
        <v>6.5209999999999999</v>
      </c>
      <c r="G633" s="13">
        <v>7.1159999999999997</v>
      </c>
      <c r="H633" s="13">
        <v>5.931</v>
      </c>
      <c r="I633" s="13">
        <v>7.37</v>
      </c>
      <c r="J633" s="13">
        <v>11.513</v>
      </c>
      <c r="K633" s="13">
        <v>16.966000000000001</v>
      </c>
      <c r="L633" s="13">
        <v>11.564</v>
      </c>
      <c r="M633" s="13">
        <v>7.8529999999999998</v>
      </c>
      <c r="N633" s="13">
        <v>5.8019999999999996</v>
      </c>
      <c r="O633" s="13">
        <v>5</v>
      </c>
      <c r="P633" s="13">
        <v>5</v>
      </c>
      <c r="Q633" s="13">
        <v>5</v>
      </c>
      <c r="R633" s="13"/>
      <c r="S633" s="13"/>
    </row>
    <row r="634" spans="1:19" x14ac:dyDescent="0.25">
      <c r="A634" s="7" t="s">
        <v>283</v>
      </c>
      <c r="B634" s="7"/>
      <c r="C634">
        <v>11469</v>
      </c>
      <c r="D634">
        <v>12585</v>
      </c>
      <c r="E634">
        <v>16332</v>
      </c>
      <c r="F634">
        <v>18318</v>
      </c>
      <c r="G634" s="8">
        <v>21552</v>
      </c>
      <c r="H634" s="8">
        <v>23477</v>
      </c>
      <c r="I634" s="8">
        <v>22676</v>
      </c>
      <c r="J634" s="8">
        <v>29831</v>
      </c>
      <c r="K634" s="8">
        <v>34925</v>
      </c>
      <c r="L634" s="8">
        <v>41260</v>
      </c>
      <c r="M634" s="8">
        <v>55055</v>
      </c>
      <c r="N634" s="8">
        <v>55409</v>
      </c>
      <c r="O634" s="8">
        <v>60355</v>
      </c>
      <c r="P634" s="8">
        <v>63181</v>
      </c>
      <c r="Q634" s="8">
        <v>68474</v>
      </c>
    </row>
    <row r="635" spans="1:19" x14ac:dyDescent="0.25">
      <c r="A635" s="7" t="s">
        <v>284</v>
      </c>
      <c r="B635" s="7"/>
      <c r="C635">
        <v>2798</v>
      </c>
      <c r="D635">
        <v>3261</v>
      </c>
      <c r="E635">
        <v>2241</v>
      </c>
      <c r="F635">
        <v>1996</v>
      </c>
      <c r="G635">
        <v>2843</v>
      </c>
      <c r="H635">
        <v>2967</v>
      </c>
      <c r="I635">
        <v>3180</v>
      </c>
      <c r="J635">
        <v>2617</v>
      </c>
      <c r="K635">
        <v>3023</v>
      </c>
      <c r="L635">
        <v>5044</v>
      </c>
      <c r="M635">
        <v>6154</v>
      </c>
      <c r="N635">
        <v>6899</v>
      </c>
      <c r="O635">
        <v>6432</v>
      </c>
      <c r="P635">
        <v>5975</v>
      </c>
      <c r="Q635">
        <v>5884</v>
      </c>
    </row>
    <row r="636" spans="1:19" x14ac:dyDescent="0.25">
      <c r="A636" s="7" t="s">
        <v>285</v>
      </c>
      <c r="B636" s="7"/>
      <c r="C636" s="8">
        <f t="shared" ref="C636:D636" si="751">C634-C635</f>
        <v>8671</v>
      </c>
      <c r="D636" s="8">
        <f t="shared" si="751"/>
        <v>9324</v>
      </c>
      <c r="E636" s="8">
        <f>E634-E635</f>
        <v>14091</v>
      </c>
      <c r="F636" s="8">
        <f t="shared" ref="F636:M636" si="752">F634-F635</f>
        <v>16322</v>
      </c>
      <c r="G636" s="8">
        <f t="shared" si="752"/>
        <v>18709</v>
      </c>
      <c r="H636" s="8">
        <f t="shared" si="752"/>
        <v>20510</v>
      </c>
      <c r="I636" s="8">
        <f t="shared" si="752"/>
        <v>19496</v>
      </c>
      <c r="J636" s="8">
        <f t="shared" si="752"/>
        <v>27214</v>
      </c>
      <c r="K636" s="8">
        <f t="shared" si="752"/>
        <v>31902</v>
      </c>
      <c r="L636" s="8">
        <f t="shared" si="752"/>
        <v>36216</v>
      </c>
      <c r="M636" s="8">
        <f t="shared" si="752"/>
        <v>48901</v>
      </c>
      <c r="N636" s="8">
        <f t="shared" ref="N636:Q636" si="753">N634-N635</f>
        <v>48510</v>
      </c>
      <c r="O636" s="8">
        <f t="shared" si="753"/>
        <v>53923</v>
      </c>
      <c r="P636" s="8">
        <f t="shared" si="753"/>
        <v>57206</v>
      </c>
      <c r="Q636" s="8">
        <f t="shared" si="753"/>
        <v>62590</v>
      </c>
    </row>
    <row r="637" spans="1:19" x14ac:dyDescent="0.25">
      <c r="A637" t="s">
        <v>286</v>
      </c>
      <c r="C637">
        <v>1</v>
      </c>
      <c r="D637">
        <f t="shared" ref="D637:M637" si="754">C637*(1+(D633/100))</f>
        <v>1.0722499999999999</v>
      </c>
      <c r="E637">
        <f t="shared" si="754"/>
        <v>1.1585554024999998</v>
      </c>
      <c r="F637">
        <f t="shared" si="754"/>
        <v>1.2341048002970247</v>
      </c>
      <c r="G637">
        <f t="shared" si="754"/>
        <v>1.3219236978861608</v>
      </c>
      <c r="H637">
        <f t="shared" si="754"/>
        <v>1.400326992407789</v>
      </c>
      <c r="I637">
        <f t="shared" si="754"/>
        <v>1.5035310917482432</v>
      </c>
      <c r="J637">
        <f t="shared" si="754"/>
        <v>1.6766326263412183</v>
      </c>
      <c r="K637">
        <f t="shared" si="754"/>
        <v>1.9610901177262694</v>
      </c>
      <c r="L637">
        <f t="shared" si="754"/>
        <v>2.1878705789401351</v>
      </c>
      <c r="M637">
        <f t="shared" si="754"/>
        <v>2.3596840555043039</v>
      </c>
      <c r="N637">
        <f t="shared" ref="N637" si="755">M637*(1+(N633/100))</f>
        <v>2.4965929244046636</v>
      </c>
      <c r="O637">
        <f t="shared" ref="O637" si="756">N637*(1+(O633/100))</f>
        <v>2.621422570624897</v>
      </c>
      <c r="P637">
        <f t="shared" ref="P637" si="757">O637*(1+(P633/100))</f>
        <v>2.7524936991561422</v>
      </c>
      <c r="Q637">
        <f t="shared" ref="Q637" si="758">P637*(1+(Q633/100))</f>
        <v>2.8901183841139493</v>
      </c>
    </row>
    <row r="638" spans="1:19" x14ac:dyDescent="0.25">
      <c r="A638" t="s">
        <v>287</v>
      </c>
      <c r="C638">
        <f>C636/C637</f>
        <v>8671</v>
      </c>
      <c r="D638">
        <f t="shared" ref="D638:M638" si="759">D636/D637</f>
        <v>8695.7332711587787</v>
      </c>
      <c r="E638">
        <f t="shared" si="759"/>
        <v>12162.560348511259</v>
      </c>
      <c r="F638">
        <f t="shared" si="759"/>
        <v>13225.78114603526</v>
      </c>
      <c r="G638">
        <f t="shared" si="759"/>
        <v>14152.859223203932</v>
      </c>
      <c r="H638">
        <f t="shared" si="759"/>
        <v>14646.579057034478</v>
      </c>
      <c r="I638">
        <f t="shared" si="759"/>
        <v>12966.808672596764</v>
      </c>
      <c r="J638">
        <f t="shared" si="759"/>
        <v>16231.343451419612</v>
      </c>
      <c r="K638">
        <f t="shared" si="759"/>
        <v>16267.482922706211</v>
      </c>
      <c r="L638">
        <f t="shared" si="759"/>
        <v>16553.08149787545</v>
      </c>
      <c r="M638">
        <f t="shared" si="759"/>
        <v>20723.537070961407</v>
      </c>
      <c r="N638">
        <f t="shared" ref="N638:Q638" si="760">N636/N637</f>
        <v>19430.480446293692</v>
      </c>
      <c r="O638">
        <f t="shared" si="760"/>
        <v>20570.128831669357</v>
      </c>
      <c r="P638">
        <f t="shared" si="760"/>
        <v>20783.335495931628</v>
      </c>
      <c r="Q638">
        <f t="shared" si="760"/>
        <v>21656.552321191095</v>
      </c>
    </row>
    <row r="639" spans="1:19" x14ac:dyDescent="0.25">
      <c r="A639" t="s">
        <v>288</v>
      </c>
      <c r="C639">
        <v>2.2250000000000001</v>
      </c>
      <c r="D639">
        <v>2.2839999999999998</v>
      </c>
      <c r="E639">
        <v>2.3420000000000001</v>
      </c>
      <c r="F639">
        <v>2.4</v>
      </c>
      <c r="G639">
        <v>2.4609999999999999</v>
      </c>
      <c r="H639">
        <v>2.5230000000000001</v>
      </c>
      <c r="I639">
        <v>2.5859999999999999</v>
      </c>
      <c r="J639">
        <v>2.6520000000000001</v>
      </c>
      <c r="K639">
        <v>2.7189999999999999</v>
      </c>
      <c r="L639">
        <v>2.7869999999999999</v>
      </c>
      <c r="M639">
        <v>2.8580000000000001</v>
      </c>
      <c r="N639">
        <v>2.93</v>
      </c>
      <c r="O639">
        <v>3.004</v>
      </c>
      <c r="P639">
        <v>3.0790000000000002</v>
      </c>
      <c r="Q639">
        <v>3.157</v>
      </c>
    </row>
    <row r="640" spans="1:19" x14ac:dyDescent="0.25">
      <c r="A640" t="s">
        <v>289</v>
      </c>
      <c r="C640">
        <f>C638/C639</f>
        <v>3897.0786516853932</v>
      </c>
      <c r="D640">
        <f t="shared" ref="D640:H640" si="761">D638/D639</f>
        <v>3807.2387351833536</v>
      </c>
      <c r="E640">
        <f t="shared" si="761"/>
        <v>5193.2366987665491</v>
      </c>
      <c r="F640">
        <f t="shared" si="761"/>
        <v>5510.7421441813585</v>
      </c>
      <c r="G640">
        <f t="shared" si="761"/>
        <v>5750.857059408343</v>
      </c>
      <c r="H640">
        <f t="shared" si="761"/>
        <v>5805.2235660065307</v>
      </c>
      <c r="I640">
        <f>I638/I639</f>
        <v>5014.2338254434517</v>
      </c>
      <c r="J640">
        <f>J638/J639</f>
        <v>6120.4160827374099</v>
      </c>
      <c r="K640">
        <f>K638/K639</f>
        <v>5982.8918435844844</v>
      </c>
      <c r="L640">
        <f>L638/L639</f>
        <v>5939.3905625674379</v>
      </c>
      <c r="M640">
        <f>M638/M639</f>
        <v>7251.0626560396804</v>
      </c>
      <c r="N640">
        <f t="shared" ref="N640:Q640" si="762">N638/N639</f>
        <v>6631.5632922504064</v>
      </c>
      <c r="O640">
        <f t="shared" si="762"/>
        <v>6847.5795045503855</v>
      </c>
      <c r="P640">
        <f t="shared" si="762"/>
        <v>6750.0277674347599</v>
      </c>
      <c r="Q640">
        <f t="shared" si="762"/>
        <v>6859.8518597374386</v>
      </c>
    </row>
    <row r="641" spans="1:19" x14ac:dyDescent="0.25">
      <c r="A641" t="s">
        <v>290</v>
      </c>
      <c r="G641">
        <v>100</v>
      </c>
      <c r="H641">
        <f t="shared" ref="H641:M641" si="763">(H640/G640)*G641</f>
        <v>100.94536355253769</v>
      </c>
      <c r="I641">
        <f t="shared" si="763"/>
        <v>87.191070368202176</v>
      </c>
      <c r="J641">
        <f t="shared" si="763"/>
        <v>106.42615560622343</v>
      </c>
      <c r="K641">
        <f t="shared" si="763"/>
        <v>104.03478615064051</v>
      </c>
      <c r="L641">
        <f t="shared" si="763"/>
        <v>103.27835488191548</v>
      </c>
      <c r="M641">
        <f t="shared" si="763"/>
        <v>126.08664380167501</v>
      </c>
      <c r="N641">
        <f t="shared" ref="N641" si="764">(N640/M640)*M641</f>
        <v>115.3143474745427</v>
      </c>
      <c r="O641">
        <f t="shared" ref="O641" si="765">(O640/N640)*N641</f>
        <v>119.07059128426457</v>
      </c>
      <c r="P641">
        <f t="shared" ref="P641" si="766">(P640/O640)*O641</f>
        <v>117.37429217427309</v>
      </c>
      <c r="Q641">
        <f t="shared" ref="Q641" si="767">(Q640/P640)*P641</f>
        <v>119.28399174023619</v>
      </c>
    </row>
    <row r="642" spans="1:19" x14ac:dyDescent="0.25">
      <c r="A642" t="s">
        <v>519</v>
      </c>
      <c r="M642" s="12">
        <f>(M641-G641)/G641</f>
        <v>0.26086643801675008</v>
      </c>
    </row>
    <row r="643" spans="1:19" x14ac:dyDescent="0.25">
      <c r="R643" s="5" t="s">
        <v>452</v>
      </c>
      <c r="S643" t="s">
        <v>453</v>
      </c>
    </row>
    <row r="644" spans="1:19" x14ac:dyDescent="0.25">
      <c r="A644" t="s">
        <v>336</v>
      </c>
      <c r="G644">
        <v>2145</v>
      </c>
      <c r="H644">
        <v>2263</v>
      </c>
      <c r="I644">
        <v>1603</v>
      </c>
      <c r="J644">
        <v>2250</v>
      </c>
      <c r="K644">
        <v>3230</v>
      </c>
      <c r="L644">
        <v>3802</v>
      </c>
      <c r="M644">
        <v>4911</v>
      </c>
      <c r="N644">
        <v>4589</v>
      </c>
      <c r="O644" s="5" t="s">
        <v>583</v>
      </c>
    </row>
    <row r="645" spans="1:19" x14ac:dyDescent="0.25">
      <c r="A645" t="s">
        <v>294</v>
      </c>
      <c r="G645">
        <v>3063</v>
      </c>
      <c r="H645">
        <v>2449</v>
      </c>
      <c r="I645">
        <v>2812</v>
      </c>
      <c r="J645">
        <v>3030</v>
      </c>
      <c r="K645">
        <v>3560</v>
      </c>
      <c r="L645">
        <v>4663</v>
      </c>
      <c r="M645">
        <v>5086</v>
      </c>
      <c r="N645">
        <v>5909</v>
      </c>
    </row>
    <row r="647" spans="1:19" x14ac:dyDescent="0.25">
      <c r="A647" t="s">
        <v>353</v>
      </c>
    </row>
    <row r="648" spans="1:19" x14ac:dyDescent="0.25">
      <c r="A648" t="s">
        <v>297</v>
      </c>
      <c r="G648">
        <f>(G644/G637)/G639</f>
        <v>659.33980396765719</v>
      </c>
      <c r="H648">
        <f>(H644/H637)/H639</f>
        <v>640.52759287531831</v>
      </c>
      <c r="I648">
        <f t="shared" ref="I648:N648" si="768">(I644/I637)/I639</f>
        <v>412.28030479000057</v>
      </c>
      <c r="J648">
        <f t="shared" si="768"/>
        <v>506.02396509734598</v>
      </c>
      <c r="K648">
        <f t="shared" si="768"/>
        <v>605.75326483536719</v>
      </c>
      <c r="L648">
        <f t="shared" si="768"/>
        <v>623.52448969740999</v>
      </c>
      <c r="M648">
        <f t="shared" si="768"/>
        <v>728.20532716735602</v>
      </c>
      <c r="N648">
        <f t="shared" si="768"/>
        <v>627.33959901333981</v>
      </c>
    </row>
    <row r="649" spans="1:19" x14ac:dyDescent="0.25">
      <c r="A649" t="s">
        <v>290</v>
      </c>
      <c r="G649">
        <v>100</v>
      </c>
      <c r="H649">
        <f t="shared" ref="H649" si="769">(H648/G648)*G649</f>
        <v>97.146810949508264</v>
      </c>
      <c r="I649">
        <f t="shared" ref="I649" si="770">(I648/H648)*H649</f>
        <v>62.529260680009592</v>
      </c>
      <c r="J649">
        <f t="shared" ref="J649" si="771">(J648/I648)*I649</f>
        <v>76.747067604941407</v>
      </c>
      <c r="K649">
        <f t="shared" ref="K649" si="772">(K648/J648)*J649</f>
        <v>91.872697687925637</v>
      </c>
      <c r="L649">
        <f t="shared" ref="L649" si="773">(L648/K648)*K649</f>
        <v>94.56800362199823</v>
      </c>
      <c r="M649">
        <f t="shared" ref="M649" si="774">(M648/L648)*L649</f>
        <v>110.44461790192133</v>
      </c>
      <c r="N649">
        <f t="shared" ref="N649" si="775">(N648/M648)*M649</f>
        <v>95.14662928557442</v>
      </c>
    </row>
    <row r="650" spans="1:19" x14ac:dyDescent="0.25">
      <c r="A650" t="s">
        <v>519</v>
      </c>
      <c r="M650" s="12">
        <f>(M648-G648)/G648</f>
        <v>0.10444617901921315</v>
      </c>
    </row>
    <row r="651" spans="1:19" x14ac:dyDescent="0.25">
      <c r="A651" t="s">
        <v>294</v>
      </c>
      <c r="G651">
        <f>(G645/G637)/G639</f>
        <v>941.51879699437472</v>
      </c>
      <c r="H651">
        <f>(H645/H637)/H639</f>
        <v>693.17369639931712</v>
      </c>
      <c r="I651">
        <f t="shared" ref="I651:N651" si="776">(I645/I637)/I639</f>
        <v>723.22658582001361</v>
      </c>
      <c r="J651">
        <f t="shared" si="776"/>
        <v>681.44560633109256</v>
      </c>
      <c r="K651">
        <f t="shared" si="776"/>
        <v>667.64136929223127</v>
      </c>
      <c r="L651">
        <f t="shared" si="776"/>
        <v>764.72769475513485</v>
      </c>
      <c r="M651">
        <f t="shared" si="776"/>
        <v>754.15440724356995</v>
      </c>
      <c r="N651">
        <f t="shared" si="776"/>
        <v>807.79030084328281</v>
      </c>
    </row>
    <row r="652" spans="1:19" x14ac:dyDescent="0.25">
      <c r="A652" t="s">
        <v>290</v>
      </c>
      <c r="G652">
        <v>100</v>
      </c>
      <c r="H652">
        <f t="shared" ref="H652" si="777">(H651/G651)*G652</f>
        <v>73.622926978425326</v>
      </c>
      <c r="I652">
        <f t="shared" ref="I652" si="778">(I651/H651)*H652</f>
        <v>76.814885494456533</v>
      </c>
      <c r="J652">
        <f t="shared" ref="J652" si="779">(J651/I651)*I652</f>
        <v>72.377270481107985</v>
      </c>
      <c r="K652">
        <f t="shared" ref="K652" si="780">(K651/J651)*J652</f>
        <v>70.911103572605597</v>
      </c>
      <c r="L652">
        <f t="shared" ref="L652" si="781">(L651/K651)*K652</f>
        <v>81.22277507325262</v>
      </c>
      <c r="M652">
        <f t="shared" ref="M652" si="782">(M651/L651)*L652</f>
        <v>80.099771735951421</v>
      </c>
      <c r="N652">
        <f t="shared" ref="N652" si="783">(N651/M651)*M652</f>
        <v>85.796513401750943</v>
      </c>
    </row>
    <row r="653" spans="1:19" x14ac:dyDescent="0.25">
      <c r="A653" t="s">
        <v>519</v>
      </c>
      <c r="M653" s="12">
        <f>(M651-G651)/G651</f>
        <v>-0.19900228264048583</v>
      </c>
    </row>
    <row r="655" spans="1:19" x14ac:dyDescent="0.25">
      <c r="A655" s="2" t="s">
        <v>160</v>
      </c>
      <c r="B655" s="2"/>
      <c r="C655" t="s">
        <v>454</v>
      </c>
      <c r="D655" s="5"/>
    </row>
    <row r="656" spans="1:19" x14ac:dyDescent="0.25">
      <c r="A656" s="4" t="s">
        <v>649</v>
      </c>
      <c r="B656" s="4"/>
      <c r="C656">
        <v>2015</v>
      </c>
      <c r="D656">
        <v>2016</v>
      </c>
      <c r="E656">
        <v>2017</v>
      </c>
      <c r="F656">
        <f>E656+1</f>
        <v>2018</v>
      </c>
      <c r="G656">
        <f t="shared" ref="G656:J656" si="784">F656+1</f>
        <v>2019</v>
      </c>
      <c r="H656">
        <f t="shared" si="784"/>
        <v>2020</v>
      </c>
      <c r="I656">
        <f t="shared" si="784"/>
        <v>2021</v>
      </c>
      <c r="J656">
        <f t="shared" si="784"/>
        <v>2022</v>
      </c>
      <c r="K656">
        <f>J656+1</f>
        <v>2023</v>
      </c>
      <c r="L656">
        <f t="shared" ref="L656:M656" si="785">K656+1</f>
        <v>2024</v>
      </c>
      <c r="M656">
        <f t="shared" si="785"/>
        <v>2025</v>
      </c>
      <c r="N656">
        <f t="shared" ref="N656" si="786">M656+1</f>
        <v>2026</v>
      </c>
      <c r="O656">
        <f t="shared" ref="O656" si="787">N656+1</f>
        <v>2027</v>
      </c>
      <c r="P656">
        <f t="shared" ref="P656" si="788">O656+1</f>
        <v>2028</v>
      </c>
      <c r="Q656">
        <f t="shared" ref="Q656" si="789">P656+1</f>
        <v>2029</v>
      </c>
      <c r="R656">
        <f t="shared" ref="R656" si="790">Q656+1</f>
        <v>2030</v>
      </c>
    </row>
    <row r="657" spans="1:19" x14ac:dyDescent="0.25">
      <c r="A657" s="4" t="s">
        <v>589</v>
      </c>
      <c r="B657" s="4"/>
      <c r="C657" s="13">
        <v>6901.2659999999996</v>
      </c>
      <c r="D657" s="13">
        <v>5248.6180000000004</v>
      </c>
      <c r="E657" s="13">
        <v>7555.3980000000001</v>
      </c>
      <c r="F657" s="13">
        <v>10978.482</v>
      </c>
      <c r="G657" s="13">
        <v>11406.736000000001</v>
      </c>
      <c r="H657" s="13">
        <v>10054.124</v>
      </c>
      <c r="I657" s="13">
        <v>12461.529</v>
      </c>
      <c r="J657" s="13">
        <v>18128.669999999998</v>
      </c>
      <c r="K657" s="13">
        <v>22888.607</v>
      </c>
      <c r="L657" s="13">
        <v>40099.781999999999</v>
      </c>
      <c r="M657" s="13">
        <v>44004.036</v>
      </c>
      <c r="N657" s="13">
        <v>56083.42</v>
      </c>
      <c r="O657" s="13">
        <v>64220.91</v>
      </c>
      <c r="P657" s="13">
        <v>71814.631999999998</v>
      </c>
      <c r="Q657" s="13">
        <v>83438.463000000003</v>
      </c>
      <c r="R657" s="13">
        <v>95839.188999999998</v>
      </c>
      <c r="S657" s="13"/>
    </row>
    <row r="658" spans="1:19" x14ac:dyDescent="0.25">
      <c r="A658" t="s">
        <v>282</v>
      </c>
      <c r="C658" s="13">
        <v>9.0090000000000003</v>
      </c>
      <c r="D658" s="13">
        <v>15.696999999999999</v>
      </c>
      <c r="E658" s="13">
        <v>16.501999999999999</v>
      </c>
      <c r="F658" s="13">
        <v>12.095000000000001</v>
      </c>
      <c r="G658" s="13">
        <v>11.396000000000001</v>
      </c>
      <c r="H658" s="13">
        <v>13.246</v>
      </c>
      <c r="I658" s="13">
        <v>16.952999999999999</v>
      </c>
      <c r="J658" s="13">
        <v>18.847000000000001</v>
      </c>
      <c r="K658" s="13">
        <v>24.66</v>
      </c>
      <c r="L658" s="13">
        <v>33.241999999999997</v>
      </c>
      <c r="M658" s="13">
        <v>23.007000000000001</v>
      </c>
      <c r="N658" s="13">
        <v>16.048999999999999</v>
      </c>
      <c r="O658" s="13">
        <v>15.853999999999999</v>
      </c>
      <c r="P658" s="13">
        <v>12.75</v>
      </c>
      <c r="Q658" s="13">
        <v>10</v>
      </c>
      <c r="R658" s="13">
        <v>10</v>
      </c>
      <c r="S658" s="13"/>
    </row>
    <row r="659" spans="1:19" x14ac:dyDescent="0.25">
      <c r="A659" s="7" t="s">
        <v>283</v>
      </c>
      <c r="B659" s="7"/>
      <c r="C659">
        <v>10555</v>
      </c>
      <c r="D659">
        <v>9735</v>
      </c>
      <c r="E659">
        <v>13777</v>
      </c>
      <c r="F659">
        <v>16549</v>
      </c>
      <c r="G659">
        <v>18238</v>
      </c>
      <c r="H659">
        <v>18656</v>
      </c>
      <c r="I659">
        <v>22113</v>
      </c>
      <c r="J659">
        <v>29102</v>
      </c>
      <c r="K659">
        <v>32701</v>
      </c>
      <c r="L659">
        <v>44844</v>
      </c>
      <c r="M659">
        <v>52899</v>
      </c>
      <c r="N659">
        <v>82164</v>
      </c>
      <c r="O659">
        <v>87784</v>
      </c>
      <c r="P659">
        <v>95207</v>
      </c>
      <c r="Q659">
        <v>106822</v>
      </c>
      <c r="R659">
        <v>121134</v>
      </c>
    </row>
    <row r="660" spans="1:19" x14ac:dyDescent="0.25">
      <c r="A660" s="7" t="s">
        <v>455</v>
      </c>
      <c r="B660" s="7"/>
      <c r="C660">
        <v>1013</v>
      </c>
      <c r="D660">
        <v>1313</v>
      </c>
      <c r="E660">
        <v>1557</v>
      </c>
      <c r="F660">
        <v>2186</v>
      </c>
      <c r="G660">
        <v>2442</v>
      </c>
      <c r="H660">
        <v>3265</v>
      </c>
      <c r="I660">
        <v>3858</v>
      </c>
      <c r="J660">
        <v>3953</v>
      </c>
      <c r="K660">
        <v>8154</v>
      </c>
      <c r="L660">
        <v>8054</v>
      </c>
      <c r="M660">
        <v>10048</v>
      </c>
      <c r="N660">
        <v>14017</v>
      </c>
      <c r="O660">
        <v>15564</v>
      </c>
      <c r="P660">
        <v>17012</v>
      </c>
      <c r="Q660">
        <v>19583</v>
      </c>
      <c r="R660">
        <v>22437</v>
      </c>
    </row>
    <row r="661" spans="1:19" x14ac:dyDescent="0.25">
      <c r="A661" s="7" t="s">
        <v>285</v>
      </c>
      <c r="B661" s="7"/>
      <c r="C661" s="8">
        <f t="shared" ref="C661:D661" si="791">C659-C660</f>
        <v>9542</v>
      </c>
      <c r="D661" s="8">
        <f t="shared" si="791"/>
        <v>8422</v>
      </c>
      <c r="E661" s="8">
        <f>E659-E660</f>
        <v>12220</v>
      </c>
      <c r="F661" s="8">
        <f t="shared" ref="F661:M661" si="792">F659-F660</f>
        <v>14363</v>
      </c>
      <c r="G661" s="8">
        <f t="shared" si="792"/>
        <v>15796</v>
      </c>
      <c r="H661" s="8">
        <f t="shared" si="792"/>
        <v>15391</v>
      </c>
      <c r="I661" s="8">
        <f t="shared" si="792"/>
        <v>18255</v>
      </c>
      <c r="J661" s="8">
        <f t="shared" si="792"/>
        <v>25149</v>
      </c>
      <c r="K661" s="8">
        <f t="shared" si="792"/>
        <v>24547</v>
      </c>
      <c r="L661" s="8">
        <f t="shared" si="792"/>
        <v>36790</v>
      </c>
      <c r="M661" s="8">
        <f t="shared" si="792"/>
        <v>42851</v>
      </c>
      <c r="N661" s="8">
        <f t="shared" ref="N661:R661" si="793">N659-N660</f>
        <v>68147</v>
      </c>
      <c r="O661" s="8">
        <f t="shared" si="793"/>
        <v>72220</v>
      </c>
      <c r="P661" s="8">
        <f t="shared" si="793"/>
        <v>78195</v>
      </c>
      <c r="Q661" s="8">
        <f t="shared" si="793"/>
        <v>87239</v>
      </c>
      <c r="R661" s="8">
        <f t="shared" si="793"/>
        <v>98697</v>
      </c>
    </row>
    <row r="662" spans="1:19" x14ac:dyDescent="0.25">
      <c r="A662" t="s">
        <v>286</v>
      </c>
      <c r="C662">
        <v>1</v>
      </c>
      <c r="D662">
        <f t="shared" ref="D662:M662" si="794">C662*(1+(D658/100))</f>
        <v>1.1569700000000001</v>
      </c>
      <c r="E662">
        <f t="shared" si="794"/>
        <v>1.3478931893999999</v>
      </c>
      <c r="F662">
        <f t="shared" si="794"/>
        <v>1.51092087065793</v>
      </c>
      <c r="G662">
        <f t="shared" si="794"/>
        <v>1.6831054130781078</v>
      </c>
      <c r="H662">
        <f t="shared" si="794"/>
        <v>1.9060495560944339</v>
      </c>
      <c r="I662">
        <f t="shared" si="794"/>
        <v>2.2291821373391234</v>
      </c>
      <c r="J662">
        <f t="shared" si="794"/>
        <v>2.6493160947634284</v>
      </c>
      <c r="K662">
        <f t="shared" si="794"/>
        <v>3.3026374437320896</v>
      </c>
      <c r="L662">
        <f t="shared" si="794"/>
        <v>4.4005001827775105</v>
      </c>
      <c r="M662">
        <f t="shared" si="794"/>
        <v>5.4129232598291326</v>
      </c>
      <c r="N662">
        <f t="shared" ref="N662" si="795">M662*(1+(N658/100))</f>
        <v>6.2816433137991101</v>
      </c>
      <c r="O662">
        <f t="shared" ref="O662" si="796">N662*(1+(O658/100))</f>
        <v>7.2775350447688201</v>
      </c>
      <c r="P662">
        <f t="shared" ref="P662" si="797">O662*(1+(P658/100))</f>
        <v>8.2054207629768445</v>
      </c>
      <c r="Q662">
        <f t="shared" ref="Q662" si="798">P662*(1+(Q658/100))</f>
        <v>9.0259628392745306</v>
      </c>
      <c r="R662">
        <f t="shared" ref="R662" si="799">Q662*(1+(R658/100))</f>
        <v>9.9285591232019836</v>
      </c>
    </row>
    <row r="663" spans="1:19" x14ac:dyDescent="0.25">
      <c r="A663" t="s">
        <v>287</v>
      </c>
      <c r="C663">
        <f>C661/C662</f>
        <v>9542</v>
      </c>
      <c r="D663">
        <f t="shared" ref="D663:M663" si="800">D661/D662</f>
        <v>7279.359015359084</v>
      </c>
      <c r="E663">
        <f t="shared" si="800"/>
        <v>9066.0002558805136</v>
      </c>
      <c r="F663">
        <f t="shared" si="800"/>
        <v>9506.1232384364612</v>
      </c>
      <c r="G663">
        <f t="shared" si="800"/>
        <v>9385.0330925570834</v>
      </c>
      <c r="H663">
        <f t="shared" si="800"/>
        <v>8074.8162873250412</v>
      </c>
      <c r="I663">
        <f t="shared" si="800"/>
        <v>8189.1020451968052</v>
      </c>
      <c r="J663">
        <f t="shared" si="800"/>
        <v>9492.6385151658124</v>
      </c>
      <c r="K663">
        <f t="shared" si="800"/>
        <v>7432.5445702756515</v>
      </c>
      <c r="L663">
        <f t="shared" si="800"/>
        <v>8360.4132421098693</v>
      </c>
      <c r="M663">
        <f t="shared" si="800"/>
        <v>7916.4248120806833</v>
      </c>
      <c r="N663">
        <f t="shared" ref="N663:R663" si="801">N661/N662</f>
        <v>10848.594324083804</v>
      </c>
      <c r="O663">
        <f t="shared" si="801"/>
        <v>9923.6897597508105</v>
      </c>
      <c r="P663">
        <f t="shared" si="801"/>
        <v>9529.6758397593294</v>
      </c>
      <c r="Q663">
        <f t="shared" si="801"/>
        <v>9665.3400366771184</v>
      </c>
      <c r="R663">
        <f t="shared" si="801"/>
        <v>9940.7173563942069</v>
      </c>
    </row>
    <row r="664" spans="1:19" x14ac:dyDescent="0.25">
      <c r="A664" t="s">
        <v>288</v>
      </c>
      <c r="C664" s="13">
        <v>190.672</v>
      </c>
      <c r="D664" s="13">
        <v>195.44399999999999</v>
      </c>
      <c r="E664" s="13">
        <v>200.255</v>
      </c>
      <c r="F664" s="13">
        <v>204.93899999999999</v>
      </c>
      <c r="G664" s="13">
        <v>209.48599999999999</v>
      </c>
      <c r="H664" s="13">
        <v>213.99600000000001</v>
      </c>
      <c r="I664" s="13">
        <v>218.529</v>
      </c>
      <c r="J664" s="13">
        <v>223.15100000000001</v>
      </c>
      <c r="K664" s="13">
        <v>227.88300000000001</v>
      </c>
      <c r="L664" s="13">
        <v>232.679</v>
      </c>
      <c r="M664" s="13">
        <v>237.577</v>
      </c>
      <c r="N664" s="13">
        <v>242.578</v>
      </c>
      <c r="O664" s="13">
        <v>247.68299999999999</v>
      </c>
      <c r="P664" s="13">
        <v>252.89699999999999</v>
      </c>
      <c r="Q664" s="13">
        <v>258.22000000000003</v>
      </c>
      <c r="R664" s="13">
        <v>263.65499999999997</v>
      </c>
      <c r="S664" s="13"/>
    </row>
    <row r="665" spans="1:19" x14ac:dyDescent="0.25">
      <c r="A665" t="s">
        <v>289</v>
      </c>
      <c r="C665">
        <f>C663/C664</f>
        <v>50.044054711756317</v>
      </c>
      <c r="D665">
        <f t="shared" ref="D665:H665" si="802">D663/D664</f>
        <v>37.245241682318643</v>
      </c>
      <c r="E665">
        <f t="shared" si="802"/>
        <v>45.272279123520079</v>
      </c>
      <c r="F665">
        <f t="shared" si="802"/>
        <v>46.385135276528437</v>
      </c>
      <c r="G665">
        <f t="shared" si="802"/>
        <v>44.800287811868493</v>
      </c>
      <c r="H665">
        <f t="shared" si="802"/>
        <v>37.733491688279415</v>
      </c>
      <c r="I665">
        <f>I663/I664</f>
        <v>37.473754262348727</v>
      </c>
      <c r="J665">
        <f>J663/J664</f>
        <v>42.53908122825267</v>
      </c>
      <c r="K665">
        <f>K663/K664</f>
        <v>32.615616655369863</v>
      </c>
      <c r="L665">
        <f>L663/L664</f>
        <v>35.931103546559292</v>
      </c>
      <c r="M665">
        <f>M663/M664</f>
        <v>33.321511813351812</v>
      </c>
      <c r="N665">
        <f t="shared" ref="N665:R665" si="803">N663/N664</f>
        <v>44.722086603417473</v>
      </c>
      <c r="O665">
        <f t="shared" si="803"/>
        <v>40.066091575727079</v>
      </c>
      <c r="P665">
        <f t="shared" si="803"/>
        <v>37.682043835076456</v>
      </c>
      <c r="Q665">
        <f t="shared" si="803"/>
        <v>37.430640681113459</v>
      </c>
      <c r="R665">
        <f t="shared" si="803"/>
        <v>37.703504035175541</v>
      </c>
    </row>
    <row r="666" spans="1:19" x14ac:dyDescent="0.25">
      <c r="A666" t="s">
        <v>290</v>
      </c>
      <c r="G666">
        <v>100</v>
      </c>
      <c r="H666">
        <f t="shared" ref="H666:M666" si="804">(H665/G665)*G666</f>
        <v>84.226002847872465</v>
      </c>
      <c r="I666">
        <f t="shared" si="804"/>
        <v>83.646235532489555</v>
      </c>
      <c r="J666">
        <f t="shared" si="804"/>
        <v>94.952696301614424</v>
      </c>
      <c r="K666">
        <f t="shared" si="804"/>
        <v>72.802248039864907</v>
      </c>
      <c r="L666">
        <f t="shared" si="804"/>
        <v>80.202840877822283</v>
      </c>
      <c r="M666">
        <f t="shared" si="804"/>
        <v>74.377896752092468</v>
      </c>
      <c r="N666">
        <f t="shared" ref="N666" si="805">(N665/M665)*M666</f>
        <v>99.825444852543328</v>
      </c>
      <c r="O666">
        <f t="shared" ref="O666" si="806">(O665/N665)*N666</f>
        <v>89.432665575672416</v>
      </c>
      <c r="P666">
        <f t="shared" ref="P666" si="807">(P665/O665)*O666</f>
        <v>84.111164627593595</v>
      </c>
      <c r="Q666">
        <f t="shared" ref="Q666" si="808">(Q665/P665)*P666</f>
        <v>83.550000478339186</v>
      </c>
      <c r="R666">
        <f t="shared" ref="R666" si="809">(R665/Q665)*Q666</f>
        <v>84.159066552217837</v>
      </c>
    </row>
    <row r="667" spans="1:19" x14ac:dyDescent="0.25">
      <c r="A667" t="s">
        <v>519</v>
      </c>
      <c r="M667" s="12">
        <f>(M666-G666)/G666</f>
        <v>-0.25622103247907529</v>
      </c>
    </row>
    <row r="669" spans="1:19" x14ac:dyDescent="0.25">
      <c r="A669" t="s">
        <v>297</v>
      </c>
      <c r="G669">
        <v>373</v>
      </c>
      <c r="H669">
        <v>382</v>
      </c>
      <c r="I669">
        <v>550</v>
      </c>
      <c r="J669">
        <v>593</v>
      </c>
      <c r="K669">
        <v>675</v>
      </c>
      <c r="L669">
        <v>1228</v>
      </c>
      <c r="M669">
        <v>1549</v>
      </c>
      <c r="N669">
        <v>1980</v>
      </c>
      <c r="P669" s="5" t="s">
        <v>658</v>
      </c>
      <c r="Q669" t="s">
        <v>657</v>
      </c>
    </row>
    <row r="670" spans="1:19" x14ac:dyDescent="0.25">
      <c r="A670" t="s">
        <v>423</v>
      </c>
      <c r="G670">
        <f>(G669/G662)/G664</f>
        <v>1.0578948691964387</v>
      </c>
      <c r="H670">
        <f t="shared" ref="H670:L670" si="810">(H669/H662)/H664</f>
        <v>0.93653393703610777</v>
      </c>
      <c r="I670">
        <f t="shared" si="810"/>
        <v>1.1290366937437304</v>
      </c>
      <c r="J670">
        <f t="shared" si="810"/>
        <v>1.003048835673539</v>
      </c>
      <c r="K670">
        <f t="shared" si="810"/>
        <v>0.89687298824193018</v>
      </c>
      <c r="L670">
        <f t="shared" si="810"/>
        <v>1.1993312083494103</v>
      </c>
      <c r="M670">
        <f>(M669/M662)/M664</f>
        <v>1.2045231569597432</v>
      </c>
      <c r="N670">
        <f>(N669/N662)/N664</f>
        <v>1.2993929516305427</v>
      </c>
    </row>
    <row r="671" spans="1:19" x14ac:dyDescent="0.25">
      <c r="A671" t="s">
        <v>301</v>
      </c>
      <c r="G671">
        <v>100</v>
      </c>
      <c r="H671">
        <f t="shared" ref="H671" si="811">(H670/G670)*G671</f>
        <v>88.528072524586975</v>
      </c>
      <c r="I671">
        <f t="shared" ref="I671" si="812">(I670/H670)*H671</f>
        <v>106.72484824520701</v>
      </c>
      <c r="J671">
        <f t="shared" ref="J671" si="813">(J670/I670)*I671</f>
        <v>94.815549718606732</v>
      </c>
      <c r="K671">
        <f t="shared" ref="K671" si="814">(K670/J670)*J671</f>
        <v>84.779028082741505</v>
      </c>
      <c r="L671">
        <f t="shared" ref="L671" si="815">(L670/K670)*K671</f>
        <v>113.36960252585446</v>
      </c>
      <c r="M671">
        <f t="shared" ref="M671" si="816">(M670/L670)*L671</f>
        <v>113.86038367637431</v>
      </c>
    </row>
    <row r="672" spans="1:19" x14ac:dyDescent="0.25">
      <c r="A672" t="s">
        <v>519</v>
      </c>
      <c r="M672" s="12">
        <f>(M670-G670)/G670</f>
        <v>0.13860383676374305</v>
      </c>
    </row>
    <row r="673" spans="1:19" x14ac:dyDescent="0.25">
      <c r="A673" t="s">
        <v>294</v>
      </c>
      <c r="G673">
        <v>635</v>
      </c>
      <c r="H673">
        <v>541</v>
      </c>
      <c r="I673">
        <v>771</v>
      </c>
      <c r="J673">
        <v>753</v>
      </c>
      <c r="K673">
        <v>748</v>
      </c>
      <c r="L673">
        <v>1439</v>
      </c>
      <c r="M673">
        <v>1710</v>
      </c>
      <c r="N673">
        <v>1898</v>
      </c>
      <c r="P673" s="5" t="s">
        <v>659</v>
      </c>
      <c r="Q673" t="s">
        <v>659</v>
      </c>
    </row>
    <row r="674" spans="1:19" x14ac:dyDescent="0.25">
      <c r="A674" t="s">
        <v>298</v>
      </c>
      <c r="G674">
        <f>(G673/G662)/G664</f>
        <v>1.8009738389805325</v>
      </c>
      <c r="H674">
        <f t="shared" ref="H674:L674" si="817">(H673/H662)/H664</f>
        <v>1.3263478008809799</v>
      </c>
      <c r="I674">
        <f t="shared" si="817"/>
        <v>1.5827041652298475</v>
      </c>
      <c r="J674">
        <f t="shared" si="817"/>
        <v>1.2736859582836002</v>
      </c>
      <c r="K674">
        <f t="shared" si="817"/>
        <v>0.9938681410443907</v>
      </c>
      <c r="L674">
        <f t="shared" si="817"/>
        <v>1.4054052189045616</v>
      </c>
      <c r="M674">
        <f>(M673/M662)/M664</f>
        <v>1.3297189143971342</v>
      </c>
      <c r="N674">
        <f>(N673/N662)/N664</f>
        <v>1.2455797081791768</v>
      </c>
    </row>
    <row r="675" spans="1:19" x14ac:dyDescent="0.25">
      <c r="A675" t="s">
        <v>300</v>
      </c>
      <c r="G675">
        <v>100</v>
      </c>
      <c r="H675">
        <f t="shared" ref="H675" si="818">(H674/G674)*G675</f>
        <v>73.646144778636994</v>
      </c>
      <c r="I675">
        <f t="shared" ref="I675" si="819">(I674/H674)*H675</f>
        <v>87.88046394531527</v>
      </c>
      <c r="J675">
        <f t="shared" ref="J675" si="820">(J674/I674)*I675</f>
        <v>70.722068844963815</v>
      </c>
      <c r="K675">
        <f t="shared" ref="K675" si="821">(K674/J674)*J675</f>
        <v>55.18504042274062</v>
      </c>
      <c r="L675">
        <f t="shared" ref="L675" si="822">(L674/K674)*K675</f>
        <v>78.035848632876935</v>
      </c>
      <c r="M675">
        <f t="shared" ref="M675" si="823">(M674/L674)*L675</f>
        <v>73.833327592911658</v>
      </c>
    </row>
    <row r="676" spans="1:19" x14ac:dyDescent="0.25">
      <c r="A676" t="s">
        <v>519</v>
      </c>
      <c r="M676" s="12">
        <f>(M674-G674)/G674</f>
        <v>-0.26166672407088326</v>
      </c>
    </row>
    <row r="678" spans="1:19" x14ac:dyDescent="0.25">
      <c r="A678" s="2" t="s">
        <v>206</v>
      </c>
      <c r="B678" s="2"/>
      <c r="C678" t="s">
        <v>345</v>
      </c>
    </row>
    <row r="679" spans="1:19" x14ac:dyDescent="0.25">
      <c r="A679" s="4" t="s">
        <v>719</v>
      </c>
      <c r="B679" s="4"/>
      <c r="C679">
        <v>2015</v>
      </c>
      <c r="D679">
        <v>2016</v>
      </c>
      <c r="E679">
        <v>2017</v>
      </c>
      <c r="F679">
        <f>E679+1</f>
        <v>2018</v>
      </c>
      <c r="G679">
        <f t="shared" ref="G679:J679" si="824">F679+1</f>
        <v>2019</v>
      </c>
      <c r="H679">
        <f t="shared" si="824"/>
        <v>2020</v>
      </c>
      <c r="I679">
        <f t="shared" si="824"/>
        <v>2021</v>
      </c>
      <c r="J679">
        <f t="shared" si="824"/>
        <v>2022</v>
      </c>
      <c r="K679">
        <f>J679+1</f>
        <v>2023</v>
      </c>
      <c r="L679">
        <f t="shared" ref="L679:M679" si="825">K679+1</f>
        <v>2024</v>
      </c>
      <c r="M679">
        <f t="shared" si="825"/>
        <v>2025</v>
      </c>
      <c r="N679">
        <f t="shared" ref="N679" si="826">M679+1</f>
        <v>2026</v>
      </c>
      <c r="O679">
        <f t="shared" ref="O679" si="827">N679+1</f>
        <v>2027</v>
      </c>
      <c r="P679">
        <f t="shared" ref="P679" si="828">O679+1</f>
        <v>2028</v>
      </c>
      <c r="Q679">
        <f t="shared" ref="Q679" si="829">P679+1</f>
        <v>2029</v>
      </c>
    </row>
    <row r="680" spans="1:19" x14ac:dyDescent="0.25">
      <c r="A680" s="4" t="s">
        <v>589</v>
      </c>
      <c r="B680" s="4"/>
      <c r="C680" s="13">
        <v>539.49900000000002</v>
      </c>
      <c r="D680" s="13">
        <v>571.26599999999996</v>
      </c>
      <c r="E680" s="13">
        <v>595.78200000000004</v>
      </c>
      <c r="F680" s="13">
        <v>710.79700000000003</v>
      </c>
      <c r="G680" s="13">
        <v>746.91600000000005</v>
      </c>
      <c r="H680" s="13">
        <v>707.96299999999997</v>
      </c>
      <c r="I680" s="13">
        <v>791.827</v>
      </c>
      <c r="J680" s="13">
        <v>894.49699999999996</v>
      </c>
      <c r="K680" s="13">
        <v>1093.0219999999999</v>
      </c>
      <c r="L680" s="13">
        <v>1125.2090000000001</v>
      </c>
      <c r="M680" s="13">
        <v>1145.904</v>
      </c>
      <c r="N680" s="13">
        <v>1248.8530000000001</v>
      </c>
      <c r="O680" s="13">
        <v>1384.29</v>
      </c>
      <c r="P680" s="13">
        <v>1542.441</v>
      </c>
      <c r="Q680" s="13">
        <v>1696.999</v>
      </c>
      <c r="R680" s="13"/>
      <c r="S680" s="13"/>
    </row>
    <row r="681" spans="1:19" x14ac:dyDescent="0.25">
      <c r="A681" t="s">
        <v>282</v>
      </c>
      <c r="C681" s="13">
        <v>1.79</v>
      </c>
      <c r="D681" s="13">
        <v>0.85699999999999998</v>
      </c>
      <c r="E681" s="13">
        <v>-0.215</v>
      </c>
      <c r="F681" s="13">
        <v>0.92800000000000005</v>
      </c>
      <c r="G681" s="13">
        <v>0.68700000000000006</v>
      </c>
      <c r="H681" s="13">
        <v>1.8420000000000001</v>
      </c>
      <c r="I681" s="13">
        <v>4.54</v>
      </c>
      <c r="J681" s="13">
        <v>7.62</v>
      </c>
      <c r="K681" s="13">
        <v>5.3019999999999996</v>
      </c>
      <c r="L681" s="13">
        <v>2.8759999999999999</v>
      </c>
      <c r="M681" s="13">
        <v>0.41899999999999998</v>
      </c>
      <c r="N681" s="13">
        <v>2.8</v>
      </c>
      <c r="O681" s="13">
        <v>2.2999999999999998</v>
      </c>
      <c r="P681" s="13">
        <v>2</v>
      </c>
      <c r="Q681" s="13">
        <v>2</v>
      </c>
      <c r="R681" s="13"/>
      <c r="S681" s="13"/>
    </row>
    <row r="682" spans="1:19" x14ac:dyDescent="0.25">
      <c r="A682" s="7" t="s">
        <v>283</v>
      </c>
      <c r="B682" s="7"/>
      <c r="C682">
        <v>759</v>
      </c>
      <c r="D682">
        <v>824</v>
      </c>
      <c r="E682">
        <v>604</v>
      </c>
      <c r="F682">
        <v>734</v>
      </c>
      <c r="G682">
        <v>852</v>
      </c>
      <c r="H682">
        <v>1008</v>
      </c>
      <c r="I682">
        <v>1007</v>
      </c>
      <c r="J682">
        <v>1317</v>
      </c>
      <c r="K682">
        <v>1464</v>
      </c>
      <c r="L682">
        <v>1566</v>
      </c>
      <c r="M682">
        <v>1369</v>
      </c>
      <c r="N682">
        <v>1558</v>
      </c>
      <c r="O682">
        <v>1681</v>
      </c>
      <c r="P682">
        <v>1867</v>
      </c>
      <c r="Q682">
        <v>2036</v>
      </c>
    </row>
    <row r="683" spans="1:19" x14ac:dyDescent="0.25">
      <c r="A683" s="7" t="s">
        <v>456</v>
      </c>
      <c r="B683" s="7"/>
      <c r="C683">
        <v>59</v>
      </c>
      <c r="D683">
        <v>63</v>
      </c>
      <c r="E683">
        <v>49</v>
      </c>
      <c r="F683">
        <v>70</v>
      </c>
      <c r="G683">
        <v>78</v>
      </c>
      <c r="H683">
        <v>100</v>
      </c>
      <c r="I683">
        <v>100</v>
      </c>
      <c r="J683">
        <v>125</v>
      </c>
      <c r="K683">
        <v>153</v>
      </c>
      <c r="L683">
        <v>176</v>
      </c>
      <c r="M683">
        <v>179</v>
      </c>
      <c r="N683" s="8">
        <v>189</v>
      </c>
      <c r="O683" s="8">
        <v>158</v>
      </c>
      <c r="P683" s="8">
        <v>169</v>
      </c>
      <c r="Q683" s="8">
        <v>179</v>
      </c>
    </row>
    <row r="684" spans="1:19" x14ac:dyDescent="0.25">
      <c r="A684" s="7" t="s">
        <v>285</v>
      </c>
      <c r="B684" s="7"/>
      <c r="C684" s="8">
        <f t="shared" ref="C684:D684" si="830">C682-C683</f>
        <v>700</v>
      </c>
      <c r="D684" s="8">
        <f t="shared" si="830"/>
        <v>761</v>
      </c>
      <c r="E684" s="8">
        <f>E682-E683</f>
        <v>555</v>
      </c>
      <c r="F684" s="8">
        <f t="shared" ref="F684:Q684" si="831">F682-F683</f>
        <v>664</v>
      </c>
      <c r="G684" s="8">
        <f t="shared" si="831"/>
        <v>774</v>
      </c>
      <c r="H684" s="8">
        <f t="shared" si="831"/>
        <v>908</v>
      </c>
      <c r="I684" s="8">
        <f t="shared" si="831"/>
        <v>907</v>
      </c>
      <c r="J684" s="8">
        <f t="shared" si="831"/>
        <v>1192</v>
      </c>
      <c r="K684" s="8">
        <f t="shared" si="831"/>
        <v>1311</v>
      </c>
      <c r="L684" s="8">
        <f t="shared" si="831"/>
        <v>1390</v>
      </c>
      <c r="M684" s="8">
        <f t="shared" si="831"/>
        <v>1190</v>
      </c>
      <c r="N684" s="8">
        <f t="shared" si="831"/>
        <v>1369</v>
      </c>
      <c r="O684" s="8">
        <f t="shared" si="831"/>
        <v>1523</v>
      </c>
      <c r="P684" s="8">
        <f t="shared" si="831"/>
        <v>1698</v>
      </c>
      <c r="Q684" s="8">
        <f t="shared" si="831"/>
        <v>1857</v>
      </c>
    </row>
    <row r="685" spans="1:19" x14ac:dyDescent="0.25">
      <c r="A685" t="s">
        <v>286</v>
      </c>
      <c r="C685">
        <v>1</v>
      </c>
      <c r="D685">
        <f t="shared" ref="D685:M685" si="832">C685*(1+(D681/100))</f>
        <v>1.00857</v>
      </c>
      <c r="E685">
        <f t="shared" si="832"/>
        <v>1.0064015744999999</v>
      </c>
      <c r="F685">
        <f t="shared" si="832"/>
        <v>1.0157409811113598</v>
      </c>
      <c r="G685">
        <f t="shared" si="832"/>
        <v>1.0227191216515947</v>
      </c>
      <c r="H685">
        <f t="shared" si="832"/>
        <v>1.0415576078724171</v>
      </c>
      <c r="I685">
        <f t="shared" si="832"/>
        <v>1.0888443232698251</v>
      </c>
      <c r="J685">
        <f t="shared" si="832"/>
        <v>1.1718142607029858</v>
      </c>
      <c r="K685">
        <f t="shared" si="832"/>
        <v>1.2339438528054583</v>
      </c>
      <c r="L685">
        <f t="shared" si="832"/>
        <v>1.2694320780121431</v>
      </c>
      <c r="M685">
        <f t="shared" si="832"/>
        <v>1.274750998419014</v>
      </c>
      <c r="N685">
        <f t="shared" ref="N685" si="833">M685*(1+(N681/100))</f>
        <v>1.3104440263747463</v>
      </c>
      <c r="O685">
        <f t="shared" ref="O685" si="834">N685*(1+(O681/100))</f>
        <v>1.3405842389813654</v>
      </c>
      <c r="P685">
        <f t="shared" ref="P685" si="835">O685*(1+(P681/100))</f>
        <v>1.3673959237609927</v>
      </c>
      <c r="Q685">
        <f t="shared" ref="Q685" si="836">P685*(1+(Q681/100))</f>
        <v>1.3947438422362126</v>
      </c>
    </row>
    <row r="686" spans="1:19" x14ac:dyDescent="0.25">
      <c r="A686" t="s">
        <v>287</v>
      </c>
      <c r="C686">
        <f>C684/C685</f>
        <v>700</v>
      </c>
      <c r="D686">
        <f t="shared" ref="D686:Q686" si="837">D684/D685</f>
        <v>754.5336466482247</v>
      </c>
      <c r="E686">
        <f t="shared" si="837"/>
        <v>551.46972546792256</v>
      </c>
      <c r="F686">
        <f t="shared" si="837"/>
        <v>653.70996380740007</v>
      </c>
      <c r="G686">
        <f t="shared" si="837"/>
        <v>756.80603169916594</v>
      </c>
      <c r="H686">
        <f t="shared" si="837"/>
        <v>871.77127135076626</v>
      </c>
      <c r="I686">
        <f t="shared" si="837"/>
        <v>832.99327609685997</v>
      </c>
      <c r="J686">
        <f t="shared" si="837"/>
        <v>1017.2260570415866</v>
      </c>
      <c r="K686">
        <f t="shared" si="837"/>
        <v>1062.4470449116054</v>
      </c>
      <c r="L686">
        <f t="shared" si="837"/>
        <v>1094.977844089665</v>
      </c>
      <c r="M686">
        <f t="shared" si="837"/>
        <v>933.51564460500538</v>
      </c>
      <c r="N686">
        <f t="shared" si="837"/>
        <v>1044.6840707780893</v>
      </c>
      <c r="O686">
        <f t="shared" si="837"/>
        <v>1136.0718377214714</v>
      </c>
      <c r="P686">
        <f t="shared" si="837"/>
        <v>1241.7764090810567</v>
      </c>
      <c r="Q686">
        <f t="shared" si="837"/>
        <v>1331.4272798814766</v>
      </c>
    </row>
    <row r="687" spans="1:19" x14ac:dyDescent="0.25">
      <c r="A687" t="s">
        <v>288</v>
      </c>
      <c r="C687" s="13">
        <v>7.6630000000000003</v>
      </c>
      <c r="D687" s="13">
        <v>7.8579999999999997</v>
      </c>
      <c r="E687" s="13">
        <v>8.0570000000000004</v>
      </c>
      <c r="F687" s="13">
        <v>8.2590000000000003</v>
      </c>
      <c r="G687" s="13">
        <v>8.4629999999999992</v>
      </c>
      <c r="H687" s="13">
        <v>8.67</v>
      </c>
      <c r="I687" s="13">
        <v>8.8810000000000002</v>
      </c>
      <c r="J687" s="13">
        <v>9.0980000000000008</v>
      </c>
      <c r="K687" s="13">
        <v>9.32</v>
      </c>
      <c r="L687" s="13">
        <v>9.548</v>
      </c>
      <c r="M687" s="13">
        <v>9.7810000000000006</v>
      </c>
      <c r="N687" s="13">
        <v>10.02</v>
      </c>
      <c r="O687" s="13">
        <v>10.265000000000001</v>
      </c>
      <c r="P687" s="13">
        <v>10.515000000000001</v>
      </c>
      <c r="Q687" s="13">
        <v>10.772</v>
      </c>
      <c r="R687" s="13"/>
      <c r="S687" s="13"/>
    </row>
    <row r="688" spans="1:19" x14ac:dyDescent="0.25">
      <c r="A688" t="s">
        <v>289</v>
      </c>
      <c r="C688">
        <f>C686/C687</f>
        <v>91.348036017225624</v>
      </c>
      <c r="D688">
        <f t="shared" ref="D688:H688" si="838">D686/D687</f>
        <v>96.02108000104667</v>
      </c>
      <c r="E688">
        <f t="shared" si="838"/>
        <v>68.446037665126298</v>
      </c>
      <c r="F688">
        <f t="shared" si="838"/>
        <v>79.15122458014288</v>
      </c>
      <c r="G688">
        <f t="shared" si="838"/>
        <v>89.425266654751979</v>
      </c>
      <c r="H688">
        <f t="shared" si="838"/>
        <v>100.5503196483006</v>
      </c>
      <c r="I688">
        <f>I686/I687</f>
        <v>93.79498661151446</v>
      </c>
      <c r="J688">
        <f>J686/J687</f>
        <v>111.80765630265844</v>
      </c>
      <c r="K688">
        <f>K686/K687</f>
        <v>113.9964640463096</v>
      </c>
      <c r="L688">
        <f>L686/L687</f>
        <v>114.68138291680614</v>
      </c>
      <c r="M688">
        <f>M686/M687</f>
        <v>95.441738534403981</v>
      </c>
      <c r="N688">
        <f t="shared" ref="N688:Q688" si="839">N686/N687</f>
        <v>104.25988730320253</v>
      </c>
      <c r="O688">
        <f t="shared" si="839"/>
        <v>110.67431443950038</v>
      </c>
      <c r="P688">
        <f t="shared" si="839"/>
        <v>118.09571175283467</v>
      </c>
      <c r="Q688">
        <f t="shared" si="839"/>
        <v>123.60075008183036</v>
      </c>
    </row>
    <row r="689" spans="1:19" x14ac:dyDescent="0.25">
      <c r="A689" t="s">
        <v>290</v>
      </c>
      <c r="G689">
        <v>100</v>
      </c>
      <c r="H689">
        <f t="shared" ref="H689:M689" si="840">(H688/G688)*G689</f>
        <v>112.4406148393156</v>
      </c>
      <c r="I689">
        <f t="shared" si="840"/>
        <v>104.88644889775151</v>
      </c>
      <c r="J689">
        <f t="shared" si="840"/>
        <v>125.02915617162108</v>
      </c>
      <c r="K689">
        <f t="shared" si="840"/>
        <v>127.47679521764324</v>
      </c>
      <c r="L689">
        <f t="shared" si="840"/>
        <v>128.24270724241902</v>
      </c>
      <c r="M689">
        <f t="shared" si="840"/>
        <v>106.7279328367899</v>
      </c>
      <c r="N689">
        <f t="shared" ref="N689" si="841">(N688/M688)*M689</f>
        <v>116.58884698183033</v>
      </c>
      <c r="O689">
        <f t="shared" ref="O689" si="842">(O688/N688)*N689</f>
        <v>123.76179415464928</v>
      </c>
      <c r="P689">
        <f t="shared" ref="P689" si="843">(P688/O688)*O689</f>
        <v>132.06078793007339</v>
      </c>
      <c r="Q689">
        <f t="shared" ref="Q689" si="844">(Q688/P688)*P689</f>
        <v>138.21680908039235</v>
      </c>
    </row>
    <row r="690" spans="1:19" x14ac:dyDescent="0.25">
      <c r="A690" t="s">
        <v>519</v>
      </c>
      <c r="M690" s="12">
        <f>(M689-G689)/G689</f>
        <v>6.7279328367899044E-2</v>
      </c>
    </row>
    <row r="692" spans="1:19" x14ac:dyDescent="0.25">
      <c r="A692" t="s">
        <v>336</v>
      </c>
      <c r="G692">
        <v>62</v>
      </c>
      <c r="H692">
        <v>82</v>
      </c>
      <c r="I692">
        <v>77.900000000000006</v>
      </c>
      <c r="J692">
        <v>91.7</v>
      </c>
      <c r="K692">
        <v>127</v>
      </c>
      <c r="L692">
        <v>110.6</v>
      </c>
      <c r="M692">
        <v>114.4</v>
      </c>
      <c r="Q692" s="5" t="s">
        <v>652</v>
      </c>
      <c r="S692" s="5" t="s">
        <v>651</v>
      </c>
    </row>
    <row r="693" spans="1:19" x14ac:dyDescent="0.25">
      <c r="A693" t="s">
        <v>299</v>
      </c>
      <c r="G693">
        <f>(G692/G685)/G687</f>
        <v>7.1632642539982214</v>
      </c>
      <c r="H693">
        <f>(H692/H685)/H687</f>
        <v>9.0805354748465312</v>
      </c>
      <c r="I693">
        <f t="shared" ref="I693:L693" si="845">(I692/I685)/I687</f>
        <v>8.0558207905589612</v>
      </c>
      <c r="J693">
        <f t="shared" si="845"/>
        <v>8.6013104722766602</v>
      </c>
      <c r="K693">
        <f t="shared" si="845"/>
        <v>11.043135723784376</v>
      </c>
      <c r="L693">
        <f t="shared" si="845"/>
        <v>9.1250078781286046</v>
      </c>
      <c r="M693">
        <f>(M692/M685)/M687</f>
        <v>9.1752394019628714</v>
      </c>
      <c r="Q693" s="5"/>
    </row>
    <row r="694" spans="1:19" x14ac:dyDescent="0.25">
      <c r="A694" t="s">
        <v>696</v>
      </c>
      <c r="G694">
        <v>100</v>
      </c>
      <c r="H694">
        <f t="shared" ref="H694" si="846">(H693/G693)*G694</f>
        <v>126.76532866672024</v>
      </c>
      <c r="I694">
        <f t="shared" ref="I694" si="847">(I693/H693)*H694</f>
        <v>112.46019279635752</v>
      </c>
      <c r="J694">
        <f t="shared" ref="J694" si="848">(J693/I693)*I694</f>
        <v>120.07529203569148</v>
      </c>
      <c r="K694">
        <f t="shared" ref="K694" si="849">(K693/J693)*J694</f>
        <v>154.16345582421562</v>
      </c>
      <c r="L694">
        <f t="shared" ref="L694" si="850">(L693/K693)*K694</f>
        <v>127.3861685758057</v>
      </c>
      <c r="M694">
        <f t="shared" ref="M694" si="851">(M693/L693)*L694</f>
        <v>128.08740647591847</v>
      </c>
      <c r="Q694" s="5"/>
    </row>
    <row r="695" spans="1:19" x14ac:dyDescent="0.25">
      <c r="A695" t="s">
        <v>519</v>
      </c>
      <c r="M695" s="12">
        <f>(M693-G693)/G693</f>
        <v>0.2808740647591848</v>
      </c>
      <c r="Q695" s="5"/>
    </row>
    <row r="696" spans="1:19" x14ac:dyDescent="0.25">
      <c r="A696" t="s">
        <v>337</v>
      </c>
      <c r="G696">
        <v>124</v>
      </c>
      <c r="H696">
        <v>123</v>
      </c>
      <c r="I696">
        <v>195.5</v>
      </c>
      <c r="J696">
        <v>151.6</v>
      </c>
      <c r="K696">
        <v>189.5</v>
      </c>
      <c r="L696">
        <v>191</v>
      </c>
      <c r="M696">
        <v>182.8</v>
      </c>
      <c r="R696" t="s">
        <v>650</v>
      </c>
    </row>
    <row r="697" spans="1:19" x14ac:dyDescent="0.25">
      <c r="A697" t="s">
        <v>298</v>
      </c>
      <c r="G697">
        <f>(G696/G685)/G687</f>
        <v>14.326528507996443</v>
      </c>
      <c r="H697">
        <f>(H696/H685)/H687</f>
        <v>13.620803212269795</v>
      </c>
      <c r="I697">
        <f t="shared" ref="I697:L697" si="852">(I696/I685)/I687</f>
        <v>20.217111226627427</v>
      </c>
      <c r="J697">
        <f t="shared" si="852"/>
        <v>14.21983279822401</v>
      </c>
      <c r="K697">
        <f t="shared" si="852"/>
        <v>16.477749761079838</v>
      </c>
      <c r="L697">
        <f t="shared" si="852"/>
        <v>15.758377077057535</v>
      </c>
      <c r="M697">
        <f>(M696/M685)/M687</f>
        <v>14.661134289150461</v>
      </c>
    </row>
    <row r="698" spans="1:19" x14ac:dyDescent="0.25">
      <c r="A698" t="s">
        <v>300</v>
      </c>
      <c r="G698">
        <v>100</v>
      </c>
      <c r="H698">
        <f t="shared" ref="H698" si="853">(H697/G697)*G698</f>
        <v>95.073996500040167</v>
      </c>
      <c r="I698">
        <f t="shared" ref="I698" si="854">(I697/H697)*H698</f>
        <v>141.11660906089787</v>
      </c>
      <c r="J698">
        <f t="shared" ref="J698" si="855">(J697/I697)*I698</f>
        <v>99.255257756874727</v>
      </c>
      <c r="K698">
        <f t="shared" ref="K698" si="856">(K697/J697)*J698</f>
        <v>115.0156491286963</v>
      </c>
      <c r="L698">
        <f t="shared" ref="L698" si="857">(L697/K697)*K698</f>
        <v>109.99438606681232</v>
      </c>
      <c r="M698">
        <f t="shared" ref="M698" si="858">(M697/L697)*L698</f>
        <v>102.33556776135444</v>
      </c>
    </row>
    <row r="699" spans="1:19" x14ac:dyDescent="0.25">
      <c r="A699" t="s">
        <v>519</v>
      </c>
      <c r="M699" s="12">
        <f>(M697-G697)/G697</f>
        <v>2.335567761354437E-2</v>
      </c>
    </row>
    <row r="700" spans="1:19" x14ac:dyDescent="0.25">
      <c r="M700" s="12"/>
    </row>
    <row r="701" spans="1:19" x14ac:dyDescent="0.25">
      <c r="A701" t="s">
        <v>599</v>
      </c>
      <c r="M701" s="12">
        <f>M692/M680</f>
        <v>9.9833842974629647E-2</v>
      </c>
    </row>
    <row r="702" spans="1:19" x14ac:dyDescent="0.25">
      <c r="A702" t="s">
        <v>600</v>
      </c>
      <c r="M702" s="12">
        <f>M696/M680</f>
        <v>0.15952470713078934</v>
      </c>
    </row>
    <row r="704" spans="1:19" x14ac:dyDescent="0.25">
      <c r="A704" s="2" t="s">
        <v>97</v>
      </c>
      <c r="B704" s="2"/>
      <c r="C704" t="s">
        <v>457</v>
      </c>
    </row>
    <row r="705" spans="1:19" x14ac:dyDescent="0.25">
      <c r="A705" s="4" t="s">
        <v>706</v>
      </c>
      <c r="B705" s="4"/>
      <c r="C705">
        <v>2015</v>
      </c>
      <c r="D705">
        <v>2016</v>
      </c>
      <c r="E705">
        <v>2017</v>
      </c>
      <c r="F705">
        <f>E705+1</f>
        <v>2018</v>
      </c>
      <c r="G705">
        <f t="shared" ref="G705:J705" si="859">F705+1</f>
        <v>2019</v>
      </c>
      <c r="H705">
        <f t="shared" si="859"/>
        <v>2020</v>
      </c>
      <c r="I705">
        <f t="shared" si="859"/>
        <v>2021</v>
      </c>
      <c r="J705">
        <f t="shared" si="859"/>
        <v>2022</v>
      </c>
      <c r="K705">
        <f>J705+1</f>
        <v>2023</v>
      </c>
      <c r="L705">
        <f t="shared" ref="L705:M705" si="860">K705+1</f>
        <v>2024</v>
      </c>
      <c r="M705">
        <f t="shared" si="860"/>
        <v>2025</v>
      </c>
      <c r="N705">
        <f t="shared" ref="N705" si="861">M705+1</f>
        <v>2026</v>
      </c>
      <c r="O705">
        <f t="shared" ref="O705" si="862">N705+1</f>
        <v>2027</v>
      </c>
      <c r="P705">
        <f t="shared" ref="P705" si="863">O705+1</f>
        <v>2028</v>
      </c>
      <c r="Q705">
        <f t="shared" ref="Q705" si="864">P705+1</f>
        <v>2029</v>
      </c>
      <c r="R705">
        <f t="shared" ref="R705" si="865">Q705+1</f>
        <v>2030</v>
      </c>
    </row>
    <row r="706" spans="1:19" x14ac:dyDescent="0.25">
      <c r="A706" t="s">
        <v>282</v>
      </c>
      <c r="C706" s="13">
        <v>3.157</v>
      </c>
      <c r="D706" s="13">
        <v>2.7269999999999999</v>
      </c>
      <c r="E706" s="13">
        <v>3.9350000000000001</v>
      </c>
      <c r="F706" s="13">
        <v>4.3460000000000001</v>
      </c>
      <c r="G706" s="13">
        <v>4.367</v>
      </c>
      <c r="H706" s="13">
        <v>3.4689999999999999</v>
      </c>
      <c r="I706" s="13">
        <v>4.4809999999999999</v>
      </c>
      <c r="J706" s="13">
        <v>9.0909999999999993</v>
      </c>
      <c r="K706" s="13">
        <v>6.6630000000000003</v>
      </c>
      <c r="L706" s="13">
        <v>4.6050000000000004</v>
      </c>
      <c r="M706" s="13">
        <v>4.5960000000000001</v>
      </c>
      <c r="N706" s="13">
        <v>4.3959999999999999</v>
      </c>
      <c r="O706" s="13">
        <v>4.4939999999999998</v>
      </c>
      <c r="P706" s="13">
        <v>4</v>
      </c>
      <c r="Q706" s="13">
        <v>4</v>
      </c>
      <c r="R706" s="13">
        <v>4</v>
      </c>
      <c r="S706" s="13"/>
    </row>
    <row r="707" spans="1:19" x14ac:dyDescent="0.25">
      <c r="A707" t="s">
        <v>316</v>
      </c>
      <c r="C707">
        <v>22.1</v>
      </c>
      <c r="D707">
        <v>22.8</v>
      </c>
      <c r="E707">
        <v>23</v>
      </c>
      <c r="F707">
        <v>22.4</v>
      </c>
      <c r="G707">
        <v>22.6</v>
      </c>
    </row>
    <row r="708" spans="1:19" x14ac:dyDescent="0.25">
      <c r="A708" t="s">
        <v>317</v>
      </c>
      <c r="C708">
        <v>2.6</v>
      </c>
      <c r="D708">
        <v>2.6</v>
      </c>
      <c r="E708">
        <v>2.7</v>
      </c>
      <c r="F708">
        <v>3</v>
      </c>
      <c r="G708">
        <v>3.3</v>
      </c>
    </row>
    <row r="709" spans="1:19" x14ac:dyDescent="0.25">
      <c r="A709" t="s">
        <v>458</v>
      </c>
      <c r="C709">
        <v>460400</v>
      </c>
      <c r="D709">
        <v>495900</v>
      </c>
      <c r="E709">
        <v>542600</v>
      </c>
      <c r="F709">
        <v>572900</v>
      </c>
      <c r="G709">
        <v>610900</v>
      </c>
    </row>
    <row r="710" spans="1:19" x14ac:dyDescent="0.25">
      <c r="A710" s="7" t="s">
        <v>283</v>
      </c>
      <c r="B710" s="7"/>
      <c r="C710">
        <f>C709*(C707/100)</f>
        <v>101748.4</v>
      </c>
      <c r="D710">
        <f>D709*(D707/100)</f>
        <v>113065.2</v>
      </c>
      <c r="E710">
        <f t="shared" ref="E710:G710" si="866">E709*(E707/100)</f>
        <v>124798</v>
      </c>
      <c r="F710">
        <f t="shared" si="866"/>
        <v>128329.59999999999</v>
      </c>
      <c r="G710">
        <f t="shared" si="866"/>
        <v>138063.4</v>
      </c>
      <c r="H710">
        <v>138047</v>
      </c>
      <c r="I710">
        <v>164630</v>
      </c>
      <c r="J710">
        <v>162576</v>
      </c>
      <c r="K710">
        <v>195469</v>
      </c>
      <c r="L710">
        <v>196320</v>
      </c>
      <c r="M710">
        <v>213548</v>
      </c>
      <c r="N710">
        <v>227292</v>
      </c>
      <c r="O710">
        <v>248329</v>
      </c>
      <c r="P710">
        <v>269054</v>
      </c>
      <c r="Q710">
        <v>291082</v>
      </c>
      <c r="R710">
        <v>314962</v>
      </c>
    </row>
    <row r="711" spans="1:19" x14ac:dyDescent="0.25">
      <c r="A711" s="7" t="s">
        <v>459</v>
      </c>
      <c r="B711" s="7"/>
      <c r="C711">
        <f>C709*(C708/100)</f>
        <v>11970.400000000001</v>
      </c>
      <c r="D711">
        <f>D709*(D708/100)</f>
        <v>12893.400000000001</v>
      </c>
      <c r="E711">
        <f t="shared" ref="E711:G711" si="867">E709*(E708/100)</f>
        <v>14650.200000000003</v>
      </c>
      <c r="F711">
        <f t="shared" si="867"/>
        <v>17187</v>
      </c>
      <c r="G711">
        <f t="shared" si="867"/>
        <v>20159.7</v>
      </c>
      <c r="H711">
        <v>18907</v>
      </c>
      <c r="I711">
        <v>20343</v>
      </c>
      <c r="J711">
        <v>22074</v>
      </c>
      <c r="K711">
        <v>25999</v>
      </c>
      <c r="L711">
        <v>25801</v>
      </c>
      <c r="M711">
        <v>26812</v>
      </c>
      <c r="N711" s="8">
        <v>30256</v>
      </c>
      <c r="O711" s="8">
        <v>30531</v>
      </c>
      <c r="P711" s="8">
        <v>31793</v>
      </c>
      <c r="Q711" s="8">
        <v>33212</v>
      </c>
      <c r="R711" s="8">
        <v>35830</v>
      </c>
    </row>
    <row r="712" spans="1:19" x14ac:dyDescent="0.25">
      <c r="A712" s="7" t="s">
        <v>285</v>
      </c>
      <c r="B712" s="7"/>
      <c r="C712" s="8">
        <f t="shared" ref="C712:D712" si="868">C710-C711</f>
        <v>89778</v>
      </c>
      <c r="D712" s="8">
        <f t="shared" si="868"/>
        <v>100171.79999999999</v>
      </c>
      <c r="E712" s="8">
        <f>E710-E711</f>
        <v>110147.8</v>
      </c>
      <c r="F712" s="8">
        <f t="shared" ref="F712:M712" si="869">F710-F711</f>
        <v>111142.59999999999</v>
      </c>
      <c r="G712" s="8">
        <f t="shared" si="869"/>
        <v>117903.7</v>
      </c>
      <c r="H712" s="8">
        <f t="shared" si="869"/>
        <v>119140</v>
      </c>
      <c r="I712" s="8">
        <f t="shared" si="869"/>
        <v>144287</v>
      </c>
      <c r="J712" s="8">
        <f t="shared" si="869"/>
        <v>140502</v>
      </c>
      <c r="K712" s="8">
        <f t="shared" si="869"/>
        <v>169470</v>
      </c>
      <c r="L712" s="8">
        <f t="shared" si="869"/>
        <v>170519</v>
      </c>
      <c r="M712" s="8">
        <f t="shared" si="869"/>
        <v>186736</v>
      </c>
      <c r="N712" s="8">
        <f t="shared" ref="N712:R712" si="870">N710-N711</f>
        <v>197036</v>
      </c>
      <c r="O712" s="8">
        <f t="shared" si="870"/>
        <v>217798</v>
      </c>
      <c r="P712" s="8">
        <f t="shared" si="870"/>
        <v>237261</v>
      </c>
      <c r="Q712" s="8">
        <f t="shared" si="870"/>
        <v>257870</v>
      </c>
      <c r="R712" s="8">
        <f t="shared" si="870"/>
        <v>279132</v>
      </c>
    </row>
    <row r="713" spans="1:19" x14ac:dyDescent="0.25">
      <c r="A713" t="s">
        <v>286</v>
      </c>
      <c r="C713">
        <v>1</v>
      </c>
      <c r="D713">
        <f t="shared" ref="D713:M713" si="871">C713*(1+(D706/100))</f>
        <v>1.0272699999999999</v>
      </c>
      <c r="E713">
        <f t="shared" si="871"/>
        <v>1.0676930745</v>
      </c>
      <c r="F713">
        <f t="shared" si="871"/>
        <v>1.11409501551777</v>
      </c>
      <c r="G713">
        <f t="shared" si="871"/>
        <v>1.1627475448454312</v>
      </c>
      <c r="H713">
        <f t="shared" si="871"/>
        <v>1.203083257176119</v>
      </c>
      <c r="I713">
        <f t="shared" si="871"/>
        <v>1.2569934179301809</v>
      </c>
      <c r="J713">
        <f t="shared" si="871"/>
        <v>1.3712666895542138</v>
      </c>
      <c r="K713">
        <f t="shared" si="871"/>
        <v>1.4626341890792109</v>
      </c>
      <c r="L713">
        <f t="shared" si="871"/>
        <v>1.5299884934863084</v>
      </c>
      <c r="M713">
        <f t="shared" si="871"/>
        <v>1.6003067646469391</v>
      </c>
      <c r="N713">
        <f t="shared" ref="N713" si="872">M713*(1+(N706/100))</f>
        <v>1.6706562500208186</v>
      </c>
      <c r="O713">
        <f t="shared" ref="O713" si="873">N713*(1+(O706/100))</f>
        <v>1.7457355418967542</v>
      </c>
      <c r="P713">
        <f t="shared" ref="P713" si="874">O713*(1+(P706/100))</f>
        <v>1.8155649635726243</v>
      </c>
      <c r="Q713">
        <f t="shared" ref="Q713" si="875">P713*(1+(Q706/100))</f>
        <v>1.8881875621155293</v>
      </c>
      <c r="R713">
        <f t="shared" ref="R713" si="876">Q713*(1+(R706/100))</f>
        <v>1.9637150646001504</v>
      </c>
    </row>
    <row r="714" spans="1:19" x14ac:dyDescent="0.25">
      <c r="A714" t="s">
        <v>287</v>
      </c>
      <c r="C714">
        <f>C712/C713</f>
        <v>89778</v>
      </c>
      <c r="D714">
        <f t="shared" ref="D714:M714" si="877">D712/D713</f>
        <v>97512.630564505918</v>
      </c>
      <c r="E714">
        <f t="shared" si="877"/>
        <v>103164.29190250406</v>
      </c>
      <c r="F714">
        <f t="shared" si="877"/>
        <v>99760.431966699922</v>
      </c>
      <c r="G714">
        <f t="shared" si="877"/>
        <v>101400.94513437431</v>
      </c>
      <c r="H714">
        <f t="shared" si="877"/>
        <v>99028.890385895487</v>
      </c>
      <c r="I714">
        <f t="shared" si="877"/>
        <v>114787.39501881333</v>
      </c>
      <c r="J714">
        <f t="shared" si="877"/>
        <v>102461.46943573457</v>
      </c>
      <c r="K714">
        <f t="shared" si="877"/>
        <v>115866.2919719444</v>
      </c>
      <c r="L714">
        <f t="shared" si="877"/>
        <v>111451.1649767031</v>
      </c>
      <c r="M714">
        <f t="shared" si="877"/>
        <v>116687.6277256741</v>
      </c>
      <c r="N714">
        <f t="shared" ref="N714:R714" si="878">N712/N713</f>
        <v>117939.282840228</v>
      </c>
      <c r="O714">
        <f t="shared" si="878"/>
        <v>124760.01935743424</v>
      </c>
      <c r="P714">
        <f t="shared" si="878"/>
        <v>130681.63616306167</v>
      </c>
      <c r="Q714">
        <f t="shared" si="878"/>
        <v>136570.11897222855</v>
      </c>
      <c r="R714">
        <f t="shared" si="878"/>
        <v>142144.8585041214</v>
      </c>
    </row>
    <row r="715" spans="1:19" x14ac:dyDescent="0.25">
      <c r="A715" t="s">
        <v>288</v>
      </c>
      <c r="C715" s="13">
        <v>9.2370000000000001</v>
      </c>
      <c r="D715" s="13">
        <v>9.4120000000000008</v>
      </c>
      <c r="E715" s="13">
        <v>9.5879999999999992</v>
      </c>
      <c r="F715" s="13">
        <v>9.7650000000000006</v>
      </c>
      <c r="G715" s="13">
        <v>9.9440000000000008</v>
      </c>
      <c r="H715" s="13">
        <v>10.119999999999999</v>
      </c>
      <c r="I715" s="13">
        <v>10.29</v>
      </c>
      <c r="J715" s="13">
        <v>10.464</v>
      </c>
      <c r="K715" s="13">
        <v>10.645</v>
      </c>
      <c r="L715" s="13">
        <v>10.826000000000001</v>
      </c>
      <c r="M715" s="13">
        <v>11.006</v>
      </c>
      <c r="N715" s="13">
        <v>11.185</v>
      </c>
      <c r="O715" s="13">
        <v>11.362</v>
      </c>
      <c r="P715" s="13">
        <v>11.538</v>
      </c>
      <c r="Q715" s="13">
        <v>11.712999999999999</v>
      </c>
      <c r="R715" s="13">
        <v>11.885</v>
      </c>
      <c r="S715" s="13"/>
    </row>
    <row r="716" spans="1:19" x14ac:dyDescent="0.25">
      <c r="A716" t="s">
        <v>289</v>
      </c>
      <c r="C716">
        <f>C714/C715</f>
        <v>9719.3894121468002</v>
      </c>
      <c r="D716">
        <f t="shared" ref="D716:H716" si="879">D714/D715</f>
        <v>10360.457986029101</v>
      </c>
      <c r="E716">
        <f t="shared" si="879"/>
        <v>10759.730069097212</v>
      </c>
      <c r="F716">
        <f t="shared" si="879"/>
        <v>10216.122065202244</v>
      </c>
      <c r="G716">
        <f t="shared" si="879"/>
        <v>10197.198826867891</v>
      </c>
      <c r="H716">
        <f t="shared" si="879"/>
        <v>9785.463476867144</v>
      </c>
      <c r="I716">
        <f>I714/I715</f>
        <v>11155.23761115776</v>
      </c>
      <c r="J716">
        <f>J714/J715</f>
        <v>9791.8070943935945</v>
      </c>
      <c r="K716">
        <f>K714/K715</f>
        <v>10884.574163639682</v>
      </c>
      <c r="L716">
        <f>L714/L715</f>
        <v>10294.768610447358</v>
      </c>
      <c r="M716">
        <f>M714/M715</f>
        <v>10602.183147889706</v>
      </c>
      <c r="N716">
        <f t="shared" ref="N716:R716" si="880">N714/N715</f>
        <v>10544.415095237193</v>
      </c>
      <c r="O716">
        <f t="shared" si="880"/>
        <v>10980.46289011039</v>
      </c>
      <c r="P716">
        <f t="shared" si="880"/>
        <v>11326.194848592622</v>
      </c>
      <c r="Q716">
        <f t="shared" si="880"/>
        <v>11659.704513978362</v>
      </c>
      <c r="R716">
        <f t="shared" si="880"/>
        <v>11960.021750451948</v>
      </c>
    </row>
    <row r="717" spans="1:19" x14ac:dyDescent="0.25">
      <c r="A717" t="s">
        <v>290</v>
      </c>
      <c r="G717">
        <v>100</v>
      </c>
      <c r="H717">
        <f t="shared" ref="H717:M717" si="881">(H716/G716)*G717</f>
        <v>95.962270060716151</v>
      </c>
      <c r="I717">
        <f t="shared" si="881"/>
        <v>109.39511723323075</v>
      </c>
      <c r="J717">
        <f t="shared" si="881"/>
        <v>96.024479473655475</v>
      </c>
      <c r="K717">
        <f t="shared" si="881"/>
        <v>106.74082508777482</v>
      </c>
      <c r="L717">
        <f t="shared" si="881"/>
        <v>100.9568292747454</v>
      </c>
      <c r="M717">
        <f t="shared" si="881"/>
        <v>103.97152519920225</v>
      </c>
      <c r="N717">
        <f t="shared" ref="N717" si="882">(N716/M716)*M717</f>
        <v>103.40501616438472</v>
      </c>
      <c r="O717">
        <f t="shared" ref="O717" si="883">(O716/N716)*N717</f>
        <v>107.68116888315181</v>
      </c>
      <c r="P717">
        <f t="shared" ref="P717" si="884">(P716/O716)*O717</f>
        <v>111.07162899236619</v>
      </c>
      <c r="Q717">
        <f t="shared" ref="Q717" si="885">(Q716/P716)*P717</f>
        <v>114.34222978233016</v>
      </c>
      <c r="R717">
        <f t="shared" ref="R717" si="886">(R716/Q716)*Q717</f>
        <v>117.28732521071683</v>
      </c>
    </row>
    <row r="719" spans="1:19" x14ac:dyDescent="0.25">
      <c r="A719" t="s">
        <v>297</v>
      </c>
      <c r="G719">
        <v>14742</v>
      </c>
      <c r="H719">
        <v>15880</v>
      </c>
      <c r="I719">
        <v>18218</v>
      </c>
      <c r="J719">
        <v>22251</v>
      </c>
      <c r="K719">
        <v>26639</v>
      </c>
      <c r="L719">
        <v>29132</v>
      </c>
      <c r="M719">
        <v>29271</v>
      </c>
      <c r="O719" t="s">
        <v>747</v>
      </c>
    </row>
    <row r="720" spans="1:19" x14ac:dyDescent="0.25">
      <c r="A720" t="s">
        <v>299</v>
      </c>
      <c r="G720">
        <f>G719/G713/G715</f>
        <v>1274.9990467278503</v>
      </c>
      <c r="H720">
        <f t="shared" ref="H720:M720" si="887">H719/H713/H715</f>
        <v>1304.2904147444203</v>
      </c>
      <c r="I720">
        <f t="shared" si="887"/>
        <v>1408.4853022106777</v>
      </c>
      <c r="J720">
        <f t="shared" si="887"/>
        <v>1550.7074608002154</v>
      </c>
      <c r="K720">
        <f t="shared" si="887"/>
        <v>1710.9469000129668</v>
      </c>
      <c r="L720">
        <f t="shared" si="887"/>
        <v>1758.7905110841166</v>
      </c>
      <c r="M720">
        <f t="shared" si="887"/>
        <v>1661.8997029061327</v>
      </c>
    </row>
    <row r="721" spans="1:19" x14ac:dyDescent="0.25">
      <c r="A721" t="s">
        <v>290</v>
      </c>
      <c r="G721">
        <v>100</v>
      </c>
      <c r="H721">
        <f t="shared" ref="H721" si="888">(H720/G720)*G721</f>
        <v>102.29736391503532</v>
      </c>
      <c r="I721">
        <f t="shared" ref="I721" si="889">(I720/H720)*H721</f>
        <v>110.46951806163351</v>
      </c>
      <c r="J721">
        <f t="shared" ref="J721" si="890">(J720/I720)*I721</f>
        <v>121.62420550665831</v>
      </c>
      <c r="K721">
        <f t="shared" ref="K721" si="891">(K720/J720)*J721</f>
        <v>134.19201405710302</v>
      </c>
      <c r="L721">
        <f t="shared" ref="L721" si="892">(L720/K720)*K721</f>
        <v>137.94445694668283</v>
      </c>
      <c r="M721">
        <f t="shared" ref="M721" si="893">(M720/L720)*L721</f>
        <v>130.34517219218486</v>
      </c>
    </row>
    <row r="722" spans="1:19" x14ac:dyDescent="0.25">
      <c r="A722" t="s">
        <v>294</v>
      </c>
      <c r="G722">
        <v>29906</v>
      </c>
      <c r="H722">
        <v>29908</v>
      </c>
      <c r="I722">
        <v>32235</v>
      </c>
      <c r="J722">
        <v>33553</v>
      </c>
      <c r="K722">
        <v>38110</v>
      </c>
      <c r="L722">
        <v>40753</v>
      </c>
      <c r="M722">
        <v>42756</v>
      </c>
    </row>
    <row r="723" spans="1:19" x14ac:dyDescent="0.25">
      <c r="A723" t="s">
        <v>298</v>
      </c>
      <c r="G723">
        <f>G722/G713/G715</f>
        <v>2586.4958276653838</v>
      </c>
      <c r="H723">
        <f t="shared" ref="H723:M723" si="894">H722/H713/H715</f>
        <v>2456.4683705400585</v>
      </c>
      <c r="I723">
        <f t="shared" si="894"/>
        <v>2492.1793674805795</v>
      </c>
      <c r="J723">
        <f t="shared" si="894"/>
        <v>2338.3617559763434</v>
      </c>
      <c r="K723">
        <f t="shared" si="894"/>
        <v>2447.6964735723627</v>
      </c>
      <c r="L723">
        <f t="shared" si="894"/>
        <v>2460.386849451153</v>
      </c>
      <c r="M723">
        <f t="shared" si="894"/>
        <v>2427.5283966196785</v>
      </c>
    </row>
    <row r="724" spans="1:19" x14ac:dyDescent="0.25">
      <c r="A724" t="s">
        <v>290</v>
      </c>
      <c r="G724">
        <v>100</v>
      </c>
      <c r="H724">
        <f t="shared" ref="H724" si="895">(H723/G723)*G724</f>
        <v>94.972833293039159</v>
      </c>
      <c r="I724">
        <f t="shared" ref="I724" si="896">(I723/H723)*H724</f>
        <v>96.353504259469986</v>
      </c>
      <c r="J724">
        <f t="shared" ref="J724" si="897">(J723/I723)*I724</f>
        <v>90.406554341399769</v>
      </c>
      <c r="K724">
        <f t="shared" ref="K724" si="898">(K723/J723)*J724</f>
        <v>94.633691165923736</v>
      </c>
      <c r="L724">
        <f t="shared" ref="L724" si="899">(L723/K723)*K724</f>
        <v>95.124330885619116</v>
      </c>
      <c r="M724">
        <f t="shared" ref="M724" si="900">(M723/L723)*L724</f>
        <v>93.853945970243743</v>
      </c>
    </row>
    <row r="726" spans="1:19" x14ac:dyDescent="0.25">
      <c r="A726" s="2" t="s">
        <v>158</v>
      </c>
      <c r="B726" s="2"/>
      <c r="C726" t="s">
        <v>460</v>
      </c>
    </row>
    <row r="727" spans="1:19" x14ac:dyDescent="0.25">
      <c r="A727" s="4" t="s">
        <v>789</v>
      </c>
      <c r="B727" s="4"/>
      <c r="C727">
        <v>2015</v>
      </c>
      <c r="D727">
        <v>2016</v>
      </c>
      <c r="E727">
        <v>2017</v>
      </c>
      <c r="F727">
        <f>E727+1</f>
        <v>2018</v>
      </c>
      <c r="G727">
        <f t="shared" ref="G727:J727" si="901">F727+1</f>
        <v>2019</v>
      </c>
      <c r="H727">
        <f t="shared" si="901"/>
        <v>2020</v>
      </c>
      <c r="I727">
        <f t="shared" si="901"/>
        <v>2021</v>
      </c>
      <c r="J727">
        <f t="shared" si="901"/>
        <v>2022</v>
      </c>
      <c r="K727">
        <f>J727+1</f>
        <v>2023</v>
      </c>
      <c r="L727">
        <f t="shared" ref="L727:M727" si="902">K727+1</f>
        <v>2024</v>
      </c>
      <c r="M727">
        <f t="shared" si="902"/>
        <v>2025</v>
      </c>
      <c r="N727">
        <f t="shared" ref="N727" si="903">M727+1</f>
        <v>2026</v>
      </c>
      <c r="O727">
        <f t="shared" ref="O727" si="904">N727+1</f>
        <v>2027</v>
      </c>
      <c r="P727">
        <f t="shared" ref="P727" si="905">O727+1</f>
        <v>2028</v>
      </c>
      <c r="Q727">
        <f t="shared" ref="Q727" si="906">P727+1</f>
        <v>2029</v>
      </c>
    </row>
    <row r="728" spans="1:19" x14ac:dyDescent="0.25">
      <c r="A728" s="4" t="s">
        <v>589</v>
      </c>
      <c r="B728" s="4"/>
      <c r="M728" s="13">
        <v>1230</v>
      </c>
    </row>
    <row r="729" spans="1:19" x14ac:dyDescent="0.25">
      <c r="A729" t="s">
        <v>282</v>
      </c>
      <c r="C729" s="13">
        <v>0.99</v>
      </c>
      <c r="D729" s="13">
        <v>0.19700000000000001</v>
      </c>
      <c r="E729" s="13">
        <v>0.154</v>
      </c>
      <c r="F729" s="13">
        <v>2.7570000000000001</v>
      </c>
      <c r="G729" s="13">
        <v>-2.5219999999999998</v>
      </c>
      <c r="H729" s="13">
        <v>2.9009999999999998</v>
      </c>
      <c r="I729" s="13">
        <v>3.835</v>
      </c>
      <c r="J729" s="13">
        <v>4.2320000000000002</v>
      </c>
      <c r="K729" s="13">
        <v>3.6960000000000002</v>
      </c>
      <c r="L729" s="13">
        <v>9.0690000000000008</v>
      </c>
      <c r="M729" s="13">
        <v>-4.5609999999999999</v>
      </c>
      <c r="N729" s="13">
        <v>0.437</v>
      </c>
      <c r="O729" s="13">
        <v>2</v>
      </c>
      <c r="P729" s="13">
        <v>2</v>
      </c>
      <c r="Q729" s="13">
        <v>2</v>
      </c>
      <c r="R729" s="13"/>
      <c r="S729" s="13"/>
    </row>
    <row r="730" spans="1:19" x14ac:dyDescent="0.25">
      <c r="A730" s="7" t="s">
        <v>283</v>
      </c>
      <c r="B730" s="7"/>
      <c r="C730">
        <v>1388</v>
      </c>
      <c r="D730">
        <v>1188</v>
      </c>
      <c r="E730">
        <v>1267</v>
      </c>
      <c r="F730">
        <v>1463</v>
      </c>
      <c r="G730">
        <v>1505</v>
      </c>
      <c r="H730">
        <v>1769</v>
      </c>
      <c r="I730">
        <v>2006</v>
      </c>
      <c r="J730">
        <v>2286</v>
      </c>
      <c r="K730">
        <v>1611</v>
      </c>
      <c r="L730">
        <v>1617</v>
      </c>
      <c r="M730">
        <v>1922</v>
      </c>
      <c r="N730">
        <v>2131</v>
      </c>
      <c r="O730">
        <v>2283</v>
      </c>
      <c r="P730">
        <v>2376</v>
      </c>
      <c r="Q730">
        <v>2531</v>
      </c>
    </row>
    <row r="731" spans="1:19" x14ac:dyDescent="0.25">
      <c r="A731" s="7" t="s">
        <v>459</v>
      </c>
      <c r="B731" s="7"/>
      <c r="C731">
        <v>27</v>
      </c>
      <c r="D731">
        <v>42</v>
      </c>
      <c r="E731">
        <v>47</v>
      </c>
      <c r="F731">
        <v>63</v>
      </c>
      <c r="G731">
        <v>68</v>
      </c>
      <c r="H731">
        <v>83</v>
      </c>
      <c r="I731">
        <v>94</v>
      </c>
      <c r="J731">
        <v>106</v>
      </c>
      <c r="K731">
        <v>141</v>
      </c>
      <c r="L731">
        <v>217</v>
      </c>
      <c r="M731">
        <v>216</v>
      </c>
      <c r="N731">
        <v>227</v>
      </c>
      <c r="O731">
        <v>248</v>
      </c>
      <c r="P731">
        <v>264</v>
      </c>
      <c r="Q731">
        <v>249</v>
      </c>
    </row>
    <row r="732" spans="1:19" x14ac:dyDescent="0.25">
      <c r="A732" s="7" t="s">
        <v>285</v>
      </c>
      <c r="B732" s="7"/>
      <c r="C732" s="8">
        <f t="shared" ref="C732:D732" si="907">C730-C731</f>
        <v>1361</v>
      </c>
      <c r="D732" s="8">
        <f t="shared" si="907"/>
        <v>1146</v>
      </c>
      <c r="E732" s="8">
        <f>E730-E731</f>
        <v>1220</v>
      </c>
      <c r="F732" s="8">
        <f t="shared" ref="F732:M732" si="908">F730-F731</f>
        <v>1400</v>
      </c>
      <c r="G732" s="8">
        <f t="shared" si="908"/>
        <v>1437</v>
      </c>
      <c r="H732" s="8">
        <f t="shared" si="908"/>
        <v>1686</v>
      </c>
      <c r="I732" s="8">
        <f t="shared" si="908"/>
        <v>1912</v>
      </c>
      <c r="J732" s="8">
        <f t="shared" si="908"/>
        <v>2180</v>
      </c>
      <c r="K732" s="8">
        <f t="shared" si="908"/>
        <v>1470</v>
      </c>
      <c r="L732" s="8">
        <f t="shared" si="908"/>
        <v>1400</v>
      </c>
      <c r="M732" s="8">
        <f t="shared" si="908"/>
        <v>1706</v>
      </c>
      <c r="N732" s="8">
        <f t="shared" ref="N732:Q732" si="909">N730-N731</f>
        <v>1904</v>
      </c>
      <c r="O732" s="8">
        <f t="shared" si="909"/>
        <v>2035</v>
      </c>
      <c r="P732" s="8">
        <f t="shared" si="909"/>
        <v>2112</v>
      </c>
      <c r="Q732" s="8">
        <f t="shared" si="909"/>
        <v>2282</v>
      </c>
    </row>
    <row r="733" spans="1:19" x14ac:dyDescent="0.25">
      <c r="A733" t="s">
        <v>286</v>
      </c>
      <c r="C733">
        <v>1</v>
      </c>
      <c r="D733">
        <f t="shared" ref="D733:M733" si="910">C733*(1+(D729/100))</f>
        <v>1.00197</v>
      </c>
      <c r="E733">
        <f t="shared" si="910"/>
        <v>1.0035130338000002</v>
      </c>
      <c r="F733">
        <f t="shared" si="910"/>
        <v>1.0311798881418663</v>
      </c>
      <c r="G733">
        <f t="shared" si="910"/>
        <v>1.0051735313629284</v>
      </c>
      <c r="H733">
        <f t="shared" si="910"/>
        <v>1.0343336155077669</v>
      </c>
      <c r="I733">
        <f t="shared" si="910"/>
        <v>1.0740003096624899</v>
      </c>
      <c r="J733">
        <f t="shared" si="910"/>
        <v>1.1194520027674064</v>
      </c>
      <c r="K733">
        <f t="shared" si="910"/>
        <v>1.1608269487896898</v>
      </c>
      <c r="L733">
        <f t="shared" si="910"/>
        <v>1.2661023447754267</v>
      </c>
      <c r="M733">
        <f t="shared" si="910"/>
        <v>1.2083554168302195</v>
      </c>
      <c r="N733">
        <f t="shared" ref="N733" si="911">M733*(1+(N729/100))</f>
        <v>1.2136359300017676</v>
      </c>
      <c r="O733">
        <f t="shared" ref="O733" si="912">N733*(1+(O729/100))</f>
        <v>1.2379086486018029</v>
      </c>
      <c r="P733">
        <f t="shared" ref="P733" si="913">O733*(1+(P729/100))</f>
        <v>1.262666821573839</v>
      </c>
      <c r="Q733">
        <f t="shared" ref="Q733" si="914">P733*(1+(Q729/100))</f>
        <v>1.2879201580053159</v>
      </c>
    </row>
    <row r="734" spans="1:19" x14ac:dyDescent="0.25">
      <c r="A734" t="s">
        <v>287</v>
      </c>
      <c r="C734">
        <f>C732/C733</f>
        <v>1361</v>
      </c>
      <c r="D734">
        <f t="shared" ref="D734:M734" si="915">D732/D733</f>
        <v>1143.746818767029</v>
      </c>
      <c r="E734">
        <f t="shared" si="915"/>
        <v>1215.729102571024</v>
      </c>
      <c r="F734">
        <f t="shared" si="915"/>
        <v>1357.6680617023367</v>
      </c>
      <c r="G734">
        <f t="shared" si="915"/>
        <v>1429.6038993899413</v>
      </c>
      <c r="H734">
        <f t="shared" si="915"/>
        <v>1630.0350048783073</v>
      </c>
      <c r="I734">
        <f t="shared" si="915"/>
        <v>1780.2601943391019</v>
      </c>
      <c r="J734">
        <f t="shared" si="915"/>
        <v>1947.3813925124116</v>
      </c>
      <c r="K734">
        <f t="shared" si="915"/>
        <v>1266.3386231105872</v>
      </c>
      <c r="L734">
        <f t="shared" si="915"/>
        <v>1105.7557912100094</v>
      </c>
      <c r="M734">
        <f t="shared" si="915"/>
        <v>1411.8362662495535</v>
      </c>
      <c r="N734">
        <f t="shared" ref="N734:Q734" si="916">N732/N733</f>
        <v>1568.8395118602223</v>
      </c>
      <c r="O734">
        <f t="shared" si="916"/>
        <v>1643.9015934645083</v>
      </c>
      <c r="P734">
        <f t="shared" si="916"/>
        <v>1672.6502699797859</v>
      </c>
      <c r="Q734">
        <f t="shared" si="916"/>
        <v>1771.8489658041217</v>
      </c>
    </row>
    <row r="735" spans="1:19" x14ac:dyDescent="0.25">
      <c r="A735" t="s">
        <v>288</v>
      </c>
      <c r="C735" s="13">
        <v>20.001999999999999</v>
      </c>
      <c r="D735" s="13">
        <v>20.789000000000001</v>
      </c>
      <c r="E735" s="13">
        <v>21.602</v>
      </c>
      <c r="F735" s="13">
        <v>22.443000000000001</v>
      </c>
      <c r="G735" s="13">
        <v>23.311</v>
      </c>
      <c r="H735" s="13">
        <v>24.207000000000001</v>
      </c>
      <c r="I735" s="13">
        <v>25.131</v>
      </c>
      <c r="J735" s="13">
        <v>26.084</v>
      </c>
      <c r="K735" s="13">
        <v>27.065999999999999</v>
      </c>
      <c r="L735" s="13">
        <v>28.08</v>
      </c>
      <c r="M735" s="13">
        <v>29.126000000000001</v>
      </c>
      <c r="N735" s="13">
        <v>30.204000000000001</v>
      </c>
      <c r="O735" s="13">
        <v>31.315000000000001</v>
      </c>
      <c r="P735" s="13">
        <v>32.457999999999998</v>
      </c>
      <c r="Q735" s="13">
        <v>33.636000000000003</v>
      </c>
      <c r="R735" s="13"/>
      <c r="S735" s="13"/>
    </row>
    <row r="736" spans="1:19" x14ac:dyDescent="0.25">
      <c r="A736" t="s">
        <v>289</v>
      </c>
      <c r="C736">
        <f>C734/C735</f>
        <v>68.043195680431964</v>
      </c>
      <c r="D736">
        <f t="shared" ref="D736:H736" si="917">D734/D735</f>
        <v>55.016923313628794</v>
      </c>
      <c r="E736">
        <f t="shared" si="917"/>
        <v>56.278543772383294</v>
      </c>
      <c r="F736">
        <f t="shared" si="917"/>
        <v>60.494054346670971</v>
      </c>
      <c r="G736">
        <f t="shared" si="917"/>
        <v>61.327437664190349</v>
      </c>
      <c r="H736">
        <f t="shared" si="917"/>
        <v>67.337340640240726</v>
      </c>
      <c r="I736">
        <f>I734/I735</f>
        <v>70.839210311531644</v>
      </c>
      <c r="J736">
        <f>J734/J735</f>
        <v>74.658081295522607</v>
      </c>
      <c r="K736">
        <f>K734/K735</f>
        <v>46.787062111526907</v>
      </c>
      <c r="L736">
        <f>L734/L735</f>
        <v>39.378767493233958</v>
      </c>
      <c r="M736">
        <f>M734/M735</f>
        <v>48.473400612839164</v>
      </c>
      <c r="N736">
        <f t="shared" ref="N736:Q736" si="918">N734/N735</f>
        <v>51.941448545233158</v>
      </c>
      <c r="O736">
        <f t="shared" si="918"/>
        <v>52.495660018026769</v>
      </c>
      <c r="P736">
        <f t="shared" si="918"/>
        <v>51.532758333224045</v>
      </c>
      <c r="Q736">
        <f t="shared" si="918"/>
        <v>52.677160358072349</v>
      </c>
    </row>
    <row r="737" spans="1:19" x14ac:dyDescent="0.25">
      <c r="A737" t="s">
        <v>290</v>
      </c>
      <c r="G737">
        <v>100</v>
      </c>
      <c r="H737">
        <f t="shared" ref="H737:M737" si="919">(H736/G736)*G737</f>
        <v>109.79969684851127</v>
      </c>
      <c r="I737">
        <f t="shared" si="919"/>
        <v>115.50981585016605</v>
      </c>
      <c r="J737">
        <f t="shared" si="919"/>
        <v>121.73683450517964</v>
      </c>
      <c r="K737">
        <f t="shared" si="919"/>
        <v>76.290586878450824</v>
      </c>
      <c r="L737">
        <f t="shared" si="919"/>
        <v>64.210684471866628</v>
      </c>
      <c r="M737">
        <f t="shared" si="919"/>
        <v>79.040316144079227</v>
      </c>
      <c r="N737">
        <f t="shared" ref="N737" si="920">(N736/M736)*M737</f>
        <v>84.695285704985935</v>
      </c>
      <c r="O737">
        <f t="shared" ref="O737" si="921">(O736/N736)*N737</f>
        <v>85.598978234630337</v>
      </c>
      <c r="P737">
        <f t="shared" ref="P737" si="922">(P736/O736)*O737</f>
        <v>84.028878909634457</v>
      </c>
      <c r="Q737">
        <f t="shared" ref="Q737" si="923">(Q736/P736)*P737</f>
        <v>85.894931150581954</v>
      </c>
    </row>
    <row r="738" spans="1:19" x14ac:dyDescent="0.25">
      <c r="A738" t="s">
        <v>519</v>
      </c>
      <c r="M738" s="12">
        <f>(M737-G737)/G737</f>
        <v>-0.20959683855920772</v>
      </c>
    </row>
    <row r="739" spans="1:19" x14ac:dyDescent="0.25">
      <c r="M739" s="12"/>
      <c r="P739" t="s">
        <v>582</v>
      </c>
    </row>
    <row r="740" spans="1:19" x14ac:dyDescent="0.25">
      <c r="A740" t="s">
        <v>297</v>
      </c>
      <c r="G740">
        <v>129</v>
      </c>
      <c r="H740">
        <v>133</v>
      </c>
      <c r="I740">
        <v>108</v>
      </c>
      <c r="J740">
        <v>128</v>
      </c>
      <c r="K740">
        <v>133</v>
      </c>
      <c r="L740">
        <v>152</v>
      </c>
      <c r="M740">
        <v>152</v>
      </c>
      <c r="N740">
        <v>111</v>
      </c>
      <c r="O740" t="s">
        <v>579</v>
      </c>
    </row>
    <row r="741" spans="1:19" x14ac:dyDescent="0.25">
      <c r="A741" t="s">
        <v>299</v>
      </c>
      <c r="G741">
        <f t="shared" ref="G741:N741" si="924">(G740/G733)/G735</f>
        <v>5.5053858445932891</v>
      </c>
      <c r="H741">
        <f t="shared" si="924"/>
        <v>5.3119017231032126</v>
      </c>
      <c r="I741">
        <f t="shared" si="924"/>
        <v>4.0013779883082732</v>
      </c>
      <c r="J741">
        <f t="shared" si="924"/>
        <v>4.3835937641407767</v>
      </c>
      <c r="K741">
        <f t="shared" si="924"/>
        <v>4.2331151434238636</v>
      </c>
      <c r="L741">
        <f t="shared" si="924"/>
        <v>4.2754090421225435</v>
      </c>
      <c r="M741">
        <f t="shared" si="924"/>
        <v>4.3188492925859041</v>
      </c>
      <c r="N741">
        <f t="shared" si="924"/>
        <v>3.028099153634916</v>
      </c>
    </row>
    <row r="742" spans="1:19" x14ac:dyDescent="0.25">
      <c r="A742" t="s">
        <v>301</v>
      </c>
      <c r="G742">
        <v>100</v>
      </c>
      <c r="H742">
        <f t="shared" ref="H742" si="925">(H741/G741)*G742</f>
        <v>96.485548389308761</v>
      </c>
      <c r="I742">
        <f t="shared" ref="I742" si="926">(I741/H741)*H742</f>
        <v>72.681154441480857</v>
      </c>
      <c r="J742">
        <f t="shared" ref="J742" si="927">(J741/I741)*I742</f>
        <v>79.623733701531606</v>
      </c>
      <c r="K742">
        <f t="shared" ref="K742" si="928">(K741/J741)*J742</f>
        <v>76.890435346708855</v>
      </c>
      <c r="L742">
        <f t="shared" ref="L742" si="929">(L741/K741)*K742</f>
        <v>77.658663040326644</v>
      </c>
      <c r="M742">
        <f t="shared" ref="M742" si="930">(M741/L741)*L742</f>
        <v>78.447713103112378</v>
      </c>
      <c r="N742">
        <f t="shared" ref="N742" si="931">(N741/M741)*M742</f>
        <v>55.002487366235037</v>
      </c>
    </row>
    <row r="743" spans="1:19" x14ac:dyDescent="0.25">
      <c r="A743" t="s">
        <v>519</v>
      </c>
      <c r="M743" s="12">
        <f>(M741-G741)/G741</f>
        <v>-0.21552286896887615</v>
      </c>
    </row>
    <row r="744" spans="1:19" x14ac:dyDescent="0.25">
      <c r="A744" t="s">
        <v>294</v>
      </c>
      <c r="G744">
        <v>133</v>
      </c>
      <c r="H744">
        <v>148</v>
      </c>
      <c r="I744">
        <v>157</v>
      </c>
      <c r="J744">
        <v>265</v>
      </c>
      <c r="K744">
        <v>322</v>
      </c>
      <c r="L744">
        <v>323</v>
      </c>
      <c r="M744">
        <v>333</v>
      </c>
      <c r="N744">
        <v>250</v>
      </c>
      <c r="O744" t="s">
        <v>580</v>
      </c>
    </row>
    <row r="745" spans="1:19" x14ac:dyDescent="0.25">
      <c r="A745" t="s">
        <v>581</v>
      </c>
      <c r="G745">
        <f t="shared" ref="G745:N745" si="932">(G744/G733)/G735</f>
        <v>5.6760954831853292</v>
      </c>
      <c r="H745">
        <f t="shared" si="932"/>
        <v>5.9109883836035753</v>
      </c>
      <c r="I745">
        <f t="shared" si="932"/>
        <v>5.8168180015222113</v>
      </c>
      <c r="J745">
        <f t="shared" si="932"/>
        <v>9.0754089648227012</v>
      </c>
      <c r="K745">
        <f t="shared" si="932"/>
        <v>10.248594557763036</v>
      </c>
      <c r="L745">
        <f t="shared" si="932"/>
        <v>9.0852442145104053</v>
      </c>
      <c r="M745">
        <f t="shared" si="932"/>
        <v>9.4616895686256992</v>
      </c>
      <c r="N745">
        <f t="shared" si="932"/>
        <v>6.8200431388173781</v>
      </c>
    </row>
    <row r="746" spans="1:19" x14ac:dyDescent="0.25">
      <c r="A746" t="s">
        <v>300</v>
      </c>
      <c r="G746">
        <v>100</v>
      </c>
      <c r="H746">
        <f t="shared" ref="H746" si="933">(H745/G745)*G746</f>
        <v>104.13828310524522</v>
      </c>
      <c r="I746">
        <f t="shared" ref="I746" si="934">(I745/H745)*H746</f>
        <v>102.47921337394259</v>
      </c>
      <c r="J746">
        <f t="shared" ref="J746" si="935">(J745/I745)*I746</f>
        <v>159.88823640665279</v>
      </c>
      <c r="K746">
        <f t="shared" ref="K746" si="936">(K745/J745)*J746</f>
        <v>180.55712043821535</v>
      </c>
      <c r="L746">
        <f t="shared" ref="L746" si="937">(L745/K745)*K746</f>
        <v>160.0615113227785</v>
      </c>
      <c r="M746">
        <f t="shared" ref="M746" si="938">(M745/L745)*L746</f>
        <v>166.69362939109612</v>
      </c>
      <c r="N746">
        <f t="shared" ref="N746" si="939">(N745/M745)*M746</f>
        <v>120.15377752225699</v>
      </c>
    </row>
    <row r="747" spans="1:19" x14ac:dyDescent="0.25">
      <c r="A747" t="s">
        <v>519</v>
      </c>
      <c r="M747" s="12">
        <f>(M745-G745)/G745</f>
        <v>0.66693629391096121</v>
      </c>
    </row>
    <row r="749" spans="1:19" x14ac:dyDescent="0.25">
      <c r="A749" s="2" t="s">
        <v>155</v>
      </c>
      <c r="B749" s="2"/>
      <c r="C749" t="s">
        <v>461</v>
      </c>
    </row>
    <row r="750" spans="1:19" x14ac:dyDescent="0.25">
      <c r="A750" s="4" t="s">
        <v>758</v>
      </c>
      <c r="B750" s="4"/>
      <c r="C750">
        <v>2015</v>
      </c>
      <c r="D750">
        <v>2016</v>
      </c>
      <c r="E750">
        <v>2017</v>
      </c>
      <c r="F750">
        <f>E750+1</f>
        <v>2018</v>
      </c>
      <c r="G750">
        <f t="shared" ref="G750:J750" si="940">F750+1</f>
        <v>2019</v>
      </c>
      <c r="H750">
        <f t="shared" si="940"/>
        <v>2020</v>
      </c>
      <c r="I750">
        <f t="shared" si="940"/>
        <v>2021</v>
      </c>
      <c r="J750">
        <f t="shared" si="940"/>
        <v>2022</v>
      </c>
      <c r="K750">
        <f>J750+1</f>
        <v>2023</v>
      </c>
      <c r="L750">
        <f t="shared" ref="L750:M750" si="941">K750+1</f>
        <v>2024</v>
      </c>
      <c r="M750">
        <f t="shared" si="941"/>
        <v>2025</v>
      </c>
      <c r="N750">
        <f t="shared" ref="N750" si="942">M750+1</f>
        <v>2026</v>
      </c>
      <c r="O750">
        <f t="shared" ref="O750" si="943">N750+1</f>
        <v>2027</v>
      </c>
      <c r="P750">
        <f t="shared" ref="P750" si="944">O750+1</f>
        <v>2028</v>
      </c>
      <c r="Q750">
        <f t="shared" ref="Q750" si="945">P750+1</f>
        <v>2029</v>
      </c>
    </row>
    <row r="751" spans="1:19" x14ac:dyDescent="0.25">
      <c r="A751" t="s">
        <v>282</v>
      </c>
      <c r="C751" s="13">
        <v>3.9969999999999999</v>
      </c>
      <c r="D751" s="13">
        <v>3.524</v>
      </c>
      <c r="E751" s="13">
        <v>3.851</v>
      </c>
      <c r="F751" s="13">
        <v>4.9470000000000001</v>
      </c>
      <c r="G751" s="13">
        <v>5.3760000000000003</v>
      </c>
      <c r="H751" s="13">
        <v>3.6819999999999999</v>
      </c>
      <c r="I751" s="13">
        <v>4.9279999999999999</v>
      </c>
      <c r="J751" s="13">
        <v>10.467000000000001</v>
      </c>
      <c r="K751" s="13">
        <v>8.4450000000000003</v>
      </c>
      <c r="L751" s="13">
        <v>4.6360000000000001</v>
      </c>
      <c r="M751" s="13">
        <v>2.0830000000000002</v>
      </c>
      <c r="N751" s="13">
        <v>3.5</v>
      </c>
      <c r="O751" s="13">
        <v>3</v>
      </c>
      <c r="P751" s="13">
        <v>3</v>
      </c>
      <c r="Q751" s="13">
        <v>3</v>
      </c>
      <c r="R751" s="13"/>
      <c r="S751" s="13"/>
    </row>
    <row r="752" spans="1:19" x14ac:dyDescent="0.25">
      <c r="A752" s="7" t="s">
        <v>462</v>
      </c>
      <c r="B752" s="7"/>
      <c r="C752">
        <v>78606</v>
      </c>
      <c r="D752">
        <v>90369</v>
      </c>
      <c r="E752">
        <v>100885</v>
      </c>
      <c r="F752">
        <v>103884</v>
      </c>
      <c r="G752">
        <v>110800</v>
      </c>
      <c r="H752">
        <v>115440</v>
      </c>
      <c r="I752">
        <v>129533</v>
      </c>
      <c r="J752">
        <v>142194</v>
      </c>
      <c r="K752">
        <v>147155</v>
      </c>
      <c r="L752">
        <v>157371</v>
      </c>
      <c r="M752">
        <v>172328</v>
      </c>
      <c r="N752">
        <v>187575</v>
      </c>
      <c r="O752">
        <v>197194</v>
      </c>
      <c r="P752">
        <v>208685</v>
      </c>
      <c r="Q752">
        <v>222458</v>
      </c>
    </row>
    <row r="753" spans="1:19" x14ac:dyDescent="0.25">
      <c r="A753" s="7" t="s">
        <v>459</v>
      </c>
      <c r="B753" s="7"/>
      <c r="C753">
        <v>3183</v>
      </c>
      <c r="D753">
        <v>3770</v>
      </c>
      <c r="E753">
        <v>4699</v>
      </c>
      <c r="F753">
        <v>4709</v>
      </c>
      <c r="G753">
        <v>5641</v>
      </c>
      <c r="H753">
        <v>6046</v>
      </c>
      <c r="I753">
        <v>6674</v>
      </c>
      <c r="J753">
        <v>7562</v>
      </c>
      <c r="K753">
        <v>9904</v>
      </c>
      <c r="L753">
        <v>11422</v>
      </c>
      <c r="M753">
        <v>12118</v>
      </c>
      <c r="N753">
        <v>18693</v>
      </c>
      <c r="O753">
        <v>20636</v>
      </c>
      <c r="P753">
        <v>24719</v>
      </c>
      <c r="Q753">
        <v>26288</v>
      </c>
    </row>
    <row r="754" spans="1:19" x14ac:dyDescent="0.25">
      <c r="A754" s="7" t="s">
        <v>285</v>
      </c>
      <c r="B754" s="7"/>
      <c r="C754" s="8">
        <f t="shared" ref="C754:D754" si="946">C752-C753</f>
        <v>75423</v>
      </c>
      <c r="D754" s="8">
        <f t="shared" si="946"/>
        <v>86599</v>
      </c>
      <c r="E754" s="8">
        <f>E752-E753</f>
        <v>96186</v>
      </c>
      <c r="F754" s="8">
        <f t="shared" ref="F754:L754" si="947">F752-F753</f>
        <v>99175</v>
      </c>
      <c r="G754" s="8">
        <f t="shared" si="947"/>
        <v>105159</v>
      </c>
      <c r="H754" s="8">
        <f t="shared" si="947"/>
        <v>109394</v>
      </c>
      <c r="I754" s="8">
        <f t="shared" si="947"/>
        <v>122859</v>
      </c>
      <c r="J754" s="8">
        <f t="shared" si="947"/>
        <v>134632</v>
      </c>
      <c r="K754" s="8">
        <f t="shared" si="947"/>
        <v>137251</v>
      </c>
      <c r="L754" s="8">
        <f t="shared" si="947"/>
        <v>145949</v>
      </c>
      <c r="M754" s="8">
        <f>M752-M753</f>
        <v>160210</v>
      </c>
      <c r="N754" s="8">
        <f t="shared" ref="N754:Q754" si="948">N752-N753</f>
        <v>168882</v>
      </c>
      <c r="O754" s="8">
        <f t="shared" si="948"/>
        <v>176558</v>
      </c>
      <c r="P754" s="8">
        <f t="shared" si="948"/>
        <v>183966</v>
      </c>
      <c r="Q754" s="8">
        <f t="shared" si="948"/>
        <v>196170</v>
      </c>
    </row>
    <row r="755" spans="1:19" x14ac:dyDescent="0.25">
      <c r="A755" t="s">
        <v>286</v>
      </c>
      <c r="C755">
        <v>1</v>
      </c>
      <c r="D755">
        <f t="shared" ref="D755:M755" si="949">C755*(1+(D751/100))</f>
        <v>1.0352399999999999</v>
      </c>
      <c r="E755">
        <f t="shared" si="949"/>
        <v>1.0751070923999999</v>
      </c>
      <c r="F755">
        <f t="shared" si="949"/>
        <v>1.1282926402610278</v>
      </c>
      <c r="G755">
        <f t="shared" si="949"/>
        <v>1.1889496526014607</v>
      </c>
      <c r="H755">
        <f t="shared" si="949"/>
        <v>1.2327267788102465</v>
      </c>
      <c r="I755">
        <f t="shared" si="949"/>
        <v>1.2934755544700154</v>
      </c>
      <c r="J755">
        <f t="shared" si="949"/>
        <v>1.4288636407563919</v>
      </c>
      <c r="K755">
        <f t="shared" si="949"/>
        <v>1.5495311752182692</v>
      </c>
      <c r="L755">
        <f t="shared" si="949"/>
        <v>1.621367440501388</v>
      </c>
      <c r="M755">
        <f t="shared" si="949"/>
        <v>1.6551405242870318</v>
      </c>
      <c r="N755">
        <f t="shared" ref="N755" si="950">M755*(1+(N751/100))</f>
        <v>1.7130704426370778</v>
      </c>
      <c r="O755">
        <f t="shared" ref="O755" si="951">N755*(1+(O751/100))</f>
        <v>1.7644625559161902</v>
      </c>
      <c r="P755">
        <f t="shared" ref="P755" si="952">O755*(1+(P751/100))</f>
        <v>1.817396432593676</v>
      </c>
      <c r="Q755">
        <f t="shared" ref="Q755" si="953">P755*(1+(Q751/100))</f>
        <v>1.8719183255714864</v>
      </c>
    </row>
    <row r="756" spans="1:19" x14ac:dyDescent="0.25">
      <c r="A756" t="s">
        <v>287</v>
      </c>
      <c r="C756">
        <f>C754/C755</f>
        <v>75423</v>
      </c>
      <c r="D756">
        <f t="shared" ref="D756:M756" si="954">D754/D755</f>
        <v>83651.134036551914</v>
      </c>
      <c r="E756">
        <f t="shared" si="954"/>
        <v>89466.436115941309</v>
      </c>
      <c r="F756">
        <f t="shared" si="954"/>
        <v>87898.295584961103</v>
      </c>
      <c r="G756">
        <f t="shared" si="954"/>
        <v>88446.974831868341</v>
      </c>
      <c r="H756">
        <f t="shared" si="954"/>
        <v>88741.480983791465</v>
      </c>
      <c r="I756">
        <f t="shared" si="954"/>
        <v>94983.627309709656</v>
      </c>
      <c r="J756">
        <f t="shared" si="954"/>
        <v>94223.126797970996</v>
      </c>
      <c r="K756">
        <f t="shared" si="954"/>
        <v>88575.823574938157</v>
      </c>
      <c r="L756">
        <f t="shared" si="954"/>
        <v>90015.992892312584</v>
      </c>
      <c r="M756">
        <f t="shared" si="954"/>
        <v>96795.406582780663</v>
      </c>
      <c r="N756">
        <f t="shared" ref="N756:Q756" si="955">N754/N755</f>
        <v>98584.387306353441</v>
      </c>
      <c r="O756">
        <f t="shared" si="955"/>
        <v>100063.33056374946</v>
      </c>
      <c r="P756">
        <f t="shared" si="955"/>
        <v>101225.0253718475</v>
      </c>
      <c r="Q756">
        <f t="shared" si="955"/>
        <v>104796.23887442332</v>
      </c>
    </row>
    <row r="757" spans="1:19" x14ac:dyDescent="0.25">
      <c r="A757" t="s">
        <v>288</v>
      </c>
      <c r="C757" s="13">
        <v>6.2629999999999999</v>
      </c>
      <c r="D757" s="13">
        <v>6.3280000000000003</v>
      </c>
      <c r="E757" s="13">
        <v>6.3940000000000001</v>
      </c>
      <c r="F757" s="13">
        <v>6.46</v>
      </c>
      <c r="G757" s="13">
        <v>6.5279999999999996</v>
      </c>
      <c r="H757" s="13">
        <v>6.5960000000000001</v>
      </c>
      <c r="I757" s="13">
        <v>6.6639999999999997</v>
      </c>
      <c r="J757" s="13">
        <v>6.6639999999999997</v>
      </c>
      <c r="K757" s="13">
        <v>6.6639999999999997</v>
      </c>
      <c r="L757" s="13">
        <v>6.6639999999999997</v>
      </c>
      <c r="M757" s="13">
        <v>6.6639999999999997</v>
      </c>
      <c r="N757" s="13">
        <v>6.8079999999999998</v>
      </c>
      <c r="O757" s="13">
        <v>6.8940000000000001</v>
      </c>
      <c r="P757" s="13">
        <v>6.9820000000000002</v>
      </c>
      <c r="Q757" s="13">
        <v>7.0709999999999997</v>
      </c>
      <c r="R757" s="13"/>
      <c r="S757" s="13"/>
    </row>
    <row r="758" spans="1:19" x14ac:dyDescent="0.25">
      <c r="A758" t="s">
        <v>289</v>
      </c>
      <c r="C758">
        <f>C756/C757</f>
        <v>12042.631326840172</v>
      </c>
      <c r="D758">
        <f t="shared" ref="D758:H758" si="956">D756/D757</f>
        <v>13219.205757988608</v>
      </c>
      <c r="E758">
        <f t="shared" si="956"/>
        <v>13992.2483759683</v>
      </c>
      <c r="F758">
        <f t="shared" si="956"/>
        <v>13606.547304173546</v>
      </c>
      <c r="G758">
        <f t="shared" si="956"/>
        <v>13548.862566156304</v>
      </c>
      <c r="H758">
        <f t="shared" si="956"/>
        <v>13453.832774983544</v>
      </c>
      <c r="I758">
        <f>I756/I757</f>
        <v>14253.245394614294</v>
      </c>
      <c r="J758">
        <f>J756/J757</f>
        <v>14139.124669563475</v>
      </c>
      <c r="K758">
        <f>K756/K757</f>
        <v>13291.690212325655</v>
      </c>
      <c r="L758">
        <f>L756/L757</f>
        <v>13507.802054668757</v>
      </c>
      <c r="M758">
        <f>M756/M757</f>
        <v>14525.121035831433</v>
      </c>
      <c r="N758">
        <f t="shared" ref="N758:Q758" si="957">N756/N757</f>
        <v>14480.667935715841</v>
      </c>
      <c r="O758">
        <f t="shared" si="957"/>
        <v>14514.553316470767</v>
      </c>
      <c r="P758">
        <f t="shared" si="957"/>
        <v>14497.998477778216</v>
      </c>
      <c r="Q758">
        <f t="shared" si="957"/>
        <v>14820.568360122094</v>
      </c>
    </row>
    <row r="759" spans="1:19" x14ac:dyDescent="0.25">
      <c r="A759" t="s">
        <v>290</v>
      </c>
      <c r="G759">
        <v>100</v>
      </c>
      <c r="H759">
        <f t="shared" ref="H759:M759" si="958">(H758/G758)*G759</f>
        <v>99.298614251131795</v>
      </c>
      <c r="I759">
        <f t="shared" si="958"/>
        <v>105.19883366606338</v>
      </c>
      <c r="J759">
        <f t="shared" si="958"/>
        <v>104.35654358825359</v>
      </c>
      <c r="K759">
        <f t="shared" si="958"/>
        <v>98.101889715281061</v>
      </c>
      <c r="L759">
        <f t="shared" si="958"/>
        <v>99.696944955437715</v>
      </c>
      <c r="M759">
        <f t="shared" si="958"/>
        <v>107.20546440639028</v>
      </c>
      <c r="N759">
        <f t="shared" ref="N759" si="959">(N758/M758)*M759</f>
        <v>106.87736970546216</v>
      </c>
      <c r="O759">
        <f t="shared" ref="O759" si="960">(O758/N758)*N759</f>
        <v>107.12746731025717</v>
      </c>
      <c r="P759">
        <f t="shared" ref="P759" si="961">(P758/O758)*O759</f>
        <v>107.00528112221581</v>
      </c>
      <c r="Q759">
        <f t="shared" ref="Q759" si="962">(Q758/P758)*P759</f>
        <v>109.38607051150095</v>
      </c>
    </row>
    <row r="761" spans="1:19" x14ac:dyDescent="0.25">
      <c r="A761" t="s">
        <v>297</v>
      </c>
      <c r="G761">
        <f>G752*G764</f>
        <v>20365.039999999997</v>
      </c>
      <c r="H761">
        <f t="shared" ref="H761:M761" si="963">H752*H764</f>
        <v>23064.912</v>
      </c>
      <c r="I761">
        <f t="shared" si="963"/>
        <v>31217.452999999998</v>
      </c>
      <c r="J761">
        <f t="shared" si="963"/>
        <v>29249.305799999998</v>
      </c>
      <c r="K761">
        <f t="shared" si="963"/>
        <v>30681.817499999997</v>
      </c>
      <c r="L761">
        <f t="shared" si="963"/>
        <v>28342.517100000001</v>
      </c>
      <c r="M761">
        <f t="shared" si="963"/>
        <v>31966.844000000001</v>
      </c>
    </row>
    <row r="762" spans="1:19" x14ac:dyDescent="0.25">
      <c r="A762" t="s">
        <v>299</v>
      </c>
      <c r="G762">
        <f>G761/G755/G757</f>
        <v>2623.8660325248029</v>
      </c>
      <c r="H762">
        <f t="shared" ref="H762:M762" si="964">H761/H755/H757</f>
        <v>2836.6406660119501</v>
      </c>
      <c r="I762">
        <f t="shared" si="964"/>
        <v>3621.6314490907316</v>
      </c>
      <c r="J762">
        <f t="shared" si="964"/>
        <v>3071.7777438082035</v>
      </c>
      <c r="K762">
        <f t="shared" si="964"/>
        <v>2971.295024160931</v>
      </c>
      <c r="L762">
        <f t="shared" si="964"/>
        <v>2623.1430891466493</v>
      </c>
      <c r="M762">
        <f t="shared" si="964"/>
        <v>2898.2103378911543</v>
      </c>
    </row>
    <row r="763" spans="1:19" x14ac:dyDescent="0.25">
      <c r="A763" t="s">
        <v>301</v>
      </c>
      <c r="G763">
        <v>100</v>
      </c>
      <c r="H763">
        <f t="shared" ref="H763" si="965">(H762/G762)*G763</f>
        <v>108.10920339871186</v>
      </c>
      <c r="I763">
        <f t="shared" ref="I763" si="966">(I762/H762)*H763</f>
        <v>138.02653810056887</v>
      </c>
      <c r="J763">
        <f t="shared" ref="J763" si="967">(J762/I762)*I763</f>
        <v>117.0706776082009</v>
      </c>
      <c r="K763">
        <f t="shared" ref="K763" si="968">(K762/J762)*J763</f>
        <v>113.24111015309026</v>
      </c>
      <c r="L763">
        <f t="shared" ref="L763" si="969">(L762/K762)*K763</f>
        <v>99.972447397496978</v>
      </c>
      <c r="M763">
        <f t="shared" ref="M763" si="970">(M762/L762)*L763</f>
        <v>110.45572837811254</v>
      </c>
    </row>
    <row r="764" spans="1:19" x14ac:dyDescent="0.25">
      <c r="A764" t="s">
        <v>760</v>
      </c>
      <c r="G764" s="16">
        <v>0.18379999999999999</v>
      </c>
      <c r="H764" s="16">
        <v>0.19980000000000001</v>
      </c>
      <c r="I764" s="16">
        <v>0.24099999999999999</v>
      </c>
      <c r="J764" s="16">
        <v>0.20569999999999999</v>
      </c>
      <c r="K764" s="16">
        <v>0.20849999999999999</v>
      </c>
      <c r="L764" s="16">
        <v>0.18010000000000001</v>
      </c>
      <c r="M764" s="16">
        <v>0.1855</v>
      </c>
      <c r="O764" t="s">
        <v>761</v>
      </c>
    </row>
    <row r="765" spans="1:19" x14ac:dyDescent="0.25">
      <c r="A765" t="s">
        <v>294</v>
      </c>
      <c r="G765">
        <f>G752*G766</f>
        <v>26525.52</v>
      </c>
      <c r="H765">
        <f t="shared" ref="H765:M765" si="971">H752*H766</f>
        <v>26193.335999999999</v>
      </c>
      <c r="I765">
        <f t="shared" si="971"/>
        <v>23989.511600000002</v>
      </c>
      <c r="J765">
        <f t="shared" si="971"/>
        <v>26334.328799999999</v>
      </c>
      <c r="K765">
        <f t="shared" si="971"/>
        <v>31903.203999999998</v>
      </c>
      <c r="L765">
        <f t="shared" si="971"/>
        <v>30608.659500000002</v>
      </c>
      <c r="M765">
        <f t="shared" si="971"/>
        <v>29554.251999999997</v>
      </c>
    </row>
    <row r="766" spans="1:19" x14ac:dyDescent="0.25">
      <c r="A766" t="s">
        <v>759</v>
      </c>
      <c r="G766" s="16">
        <v>0.2394</v>
      </c>
      <c r="H766" s="16">
        <v>0.22689999999999999</v>
      </c>
      <c r="I766" s="16">
        <v>0.1852</v>
      </c>
      <c r="J766" s="16">
        <v>0.1852</v>
      </c>
      <c r="K766" s="16">
        <v>0.21679999999999999</v>
      </c>
      <c r="L766" s="16">
        <v>0.19450000000000001</v>
      </c>
      <c r="M766" s="16">
        <v>0.17149999999999999</v>
      </c>
    </row>
    <row r="767" spans="1:19" x14ac:dyDescent="0.25">
      <c r="A767" t="s">
        <v>298</v>
      </c>
      <c r="G767" s="6">
        <f>G765/G755/G757</f>
        <v>3417.5926451928062</v>
      </c>
      <c r="H767" s="6">
        <f t="shared" ref="H767:M767" si="972">H765/H755/H757</f>
        <v>3221.3902258163739</v>
      </c>
      <c r="I767" s="6">
        <f t="shared" si="972"/>
        <v>2783.0960347369446</v>
      </c>
      <c r="J767" s="6">
        <f t="shared" si="972"/>
        <v>2765.645299724255</v>
      </c>
      <c r="K767" s="6">
        <f t="shared" si="972"/>
        <v>3089.5767925088244</v>
      </c>
      <c r="L767" s="6">
        <f t="shared" si="972"/>
        <v>2832.8780168740891</v>
      </c>
      <c r="M767" s="6">
        <f t="shared" si="972"/>
        <v>2679.477482201255</v>
      </c>
    </row>
    <row r="768" spans="1:19" x14ac:dyDescent="0.25">
      <c r="A768" t="s">
        <v>300</v>
      </c>
      <c r="G768">
        <v>100</v>
      </c>
      <c r="H768">
        <f t="shared" ref="H768" si="973">(H767/G767)*G768</f>
        <v>94.25904606704924</v>
      </c>
      <c r="I768">
        <f t="shared" ref="I768" si="974">(I767/H767)*H768</f>
        <v>81.434399112827379</v>
      </c>
      <c r="J768">
        <f t="shared" ref="J768" si="975">(J767/I767)*I768</f>
        <v>80.923784278808583</v>
      </c>
      <c r="K768">
        <f t="shared" ref="K768" si="976">(K767/J767)*J768</f>
        <v>90.402137213591843</v>
      </c>
      <c r="L768">
        <f t="shared" ref="L768" si="977">(L767/K767)*K768</f>
        <v>82.891037960852969</v>
      </c>
      <c r="M768">
        <f t="shared" ref="M768" si="978">(M767/L767)*L768</f>
        <v>78.402482694074536</v>
      </c>
    </row>
    <row r="770" spans="1:19" x14ac:dyDescent="0.25">
      <c r="A770" s="2" t="s">
        <v>125</v>
      </c>
      <c r="B770" s="2"/>
      <c r="C770" t="s">
        <v>463</v>
      </c>
      <c r="D770" t="s">
        <v>464</v>
      </c>
      <c r="E770" t="s">
        <v>465</v>
      </c>
    </row>
    <row r="771" spans="1:19" x14ac:dyDescent="0.25">
      <c r="A771" s="4" t="s">
        <v>762</v>
      </c>
      <c r="B771" s="4"/>
      <c r="C771">
        <v>2015</v>
      </c>
      <c r="D771">
        <v>2016</v>
      </c>
      <c r="E771">
        <v>2017</v>
      </c>
      <c r="F771">
        <f>E771+1</f>
        <v>2018</v>
      </c>
      <c r="G771">
        <f t="shared" ref="G771:J771" si="979">F771+1</f>
        <v>2019</v>
      </c>
      <c r="H771">
        <f t="shared" si="979"/>
        <v>2020</v>
      </c>
      <c r="I771">
        <f t="shared" si="979"/>
        <v>2021</v>
      </c>
      <c r="J771">
        <f t="shared" si="979"/>
        <v>2022</v>
      </c>
      <c r="K771">
        <f>J771+1</f>
        <v>2023</v>
      </c>
      <c r="L771">
        <f t="shared" ref="L771:M771" si="980">K771+1</f>
        <v>2024</v>
      </c>
      <c r="M771">
        <f t="shared" si="980"/>
        <v>2025</v>
      </c>
      <c r="N771">
        <f t="shared" ref="N771" si="981">M771+1</f>
        <v>2026</v>
      </c>
      <c r="O771">
        <f t="shared" ref="O771" si="982">N771+1</f>
        <v>2027</v>
      </c>
      <c r="P771">
        <f t="shared" ref="P771" si="983">O771+1</f>
        <v>2028</v>
      </c>
      <c r="Q771">
        <f t="shared" ref="Q771" si="984">P771+1</f>
        <v>2029</v>
      </c>
    </row>
    <row r="772" spans="1:19" x14ac:dyDescent="0.25">
      <c r="A772" t="s">
        <v>282</v>
      </c>
      <c r="C772" s="13">
        <v>7.4039999999999999</v>
      </c>
      <c r="D772" s="13">
        <v>6.056</v>
      </c>
      <c r="E772" s="13">
        <v>8.59</v>
      </c>
      <c r="F772" s="13">
        <v>8.5980000000000008</v>
      </c>
      <c r="G772" s="13">
        <v>5.6230000000000002</v>
      </c>
      <c r="H772" s="13">
        <v>4.1879999999999997</v>
      </c>
      <c r="I772" s="13">
        <v>5.819</v>
      </c>
      <c r="J772" s="13">
        <v>8.157</v>
      </c>
      <c r="K772" s="13">
        <v>9.8610000000000007</v>
      </c>
      <c r="L772" s="13">
        <v>7.64</v>
      </c>
      <c r="M772" s="13">
        <v>8.0370000000000008</v>
      </c>
      <c r="N772" s="13">
        <v>8.2579999999999991</v>
      </c>
      <c r="O772" s="13">
        <v>7.0289999999999999</v>
      </c>
      <c r="P772" s="13">
        <v>6</v>
      </c>
      <c r="Q772" s="13">
        <v>6</v>
      </c>
      <c r="R772" s="13"/>
      <c r="S772" s="13"/>
    </row>
    <row r="773" spans="1:19" x14ac:dyDescent="0.25">
      <c r="A773" s="7" t="s">
        <v>283</v>
      </c>
      <c r="B773" s="7"/>
      <c r="C773">
        <v>4507</v>
      </c>
      <c r="D773">
        <v>5653</v>
      </c>
      <c r="E773">
        <v>6135</v>
      </c>
      <c r="F773">
        <v>6585</v>
      </c>
      <c r="G773">
        <v>7840</v>
      </c>
      <c r="H773">
        <v>8085</v>
      </c>
      <c r="I773">
        <v>7641</v>
      </c>
      <c r="J773">
        <v>10200</v>
      </c>
      <c r="K773">
        <v>12597</v>
      </c>
      <c r="L773">
        <v>12781</v>
      </c>
      <c r="M773">
        <v>13982</v>
      </c>
      <c r="N773">
        <v>16317</v>
      </c>
      <c r="O773">
        <v>18717</v>
      </c>
      <c r="P773">
        <v>21024</v>
      </c>
      <c r="Q773">
        <v>23172</v>
      </c>
    </row>
    <row r="774" spans="1:19" x14ac:dyDescent="0.25">
      <c r="A774" s="7" t="s">
        <v>459</v>
      </c>
      <c r="B774" s="7"/>
      <c r="C774">
        <v>343</v>
      </c>
      <c r="D774">
        <v>375</v>
      </c>
      <c r="E774">
        <v>285</v>
      </c>
      <c r="F774">
        <v>353</v>
      </c>
      <c r="G774">
        <v>356</v>
      </c>
      <c r="H774">
        <v>362</v>
      </c>
      <c r="I774">
        <v>354</v>
      </c>
      <c r="J774">
        <v>346</v>
      </c>
      <c r="K774">
        <v>496</v>
      </c>
      <c r="L774">
        <v>493</v>
      </c>
      <c r="M774">
        <v>853</v>
      </c>
      <c r="N774">
        <v>1032</v>
      </c>
      <c r="O774">
        <v>904</v>
      </c>
      <c r="P774">
        <v>1022</v>
      </c>
      <c r="Q774">
        <v>1111</v>
      </c>
    </row>
    <row r="775" spans="1:19" x14ac:dyDescent="0.25">
      <c r="A775" s="7" t="s">
        <v>285</v>
      </c>
      <c r="B775" s="7"/>
      <c r="C775" s="8">
        <f t="shared" ref="C775:D775" si="985">C773-C774</f>
        <v>4164</v>
      </c>
      <c r="D775" s="8">
        <f t="shared" si="985"/>
        <v>5278</v>
      </c>
      <c r="E775" s="8">
        <f>E773-E774</f>
        <v>5850</v>
      </c>
      <c r="F775" s="8">
        <f t="shared" ref="F775:M775" si="986">F773-F774</f>
        <v>6232</v>
      </c>
      <c r="G775" s="8">
        <f t="shared" si="986"/>
        <v>7484</v>
      </c>
      <c r="H775" s="8">
        <f t="shared" si="986"/>
        <v>7723</v>
      </c>
      <c r="I775" s="8">
        <f t="shared" si="986"/>
        <v>7287</v>
      </c>
      <c r="J775" s="8">
        <f t="shared" si="986"/>
        <v>9854</v>
      </c>
      <c r="K775" s="8">
        <f t="shared" si="986"/>
        <v>12101</v>
      </c>
      <c r="L775" s="8">
        <f t="shared" si="986"/>
        <v>12288</v>
      </c>
      <c r="M775" s="8">
        <f t="shared" si="986"/>
        <v>13129</v>
      </c>
      <c r="N775" s="8">
        <f t="shared" ref="N775:Q775" si="987">N773-N774</f>
        <v>15285</v>
      </c>
      <c r="O775" s="8">
        <f t="shared" si="987"/>
        <v>17813</v>
      </c>
      <c r="P775" s="8">
        <f t="shared" si="987"/>
        <v>20002</v>
      </c>
      <c r="Q775" s="8">
        <f t="shared" si="987"/>
        <v>22061</v>
      </c>
    </row>
    <row r="776" spans="1:19" x14ac:dyDescent="0.25">
      <c r="A776" t="s">
        <v>286</v>
      </c>
      <c r="C776">
        <v>1</v>
      </c>
      <c r="D776">
        <f t="shared" ref="D776:M776" si="988">C776*(1+(D772/100))</f>
        <v>1.0605599999999999</v>
      </c>
      <c r="E776">
        <f t="shared" si="988"/>
        <v>1.1516621040000001</v>
      </c>
      <c r="F776">
        <f t="shared" si="988"/>
        <v>1.2506820117019202</v>
      </c>
      <c r="G776">
        <f t="shared" si="988"/>
        <v>1.3210078612199192</v>
      </c>
      <c r="H776">
        <f t="shared" si="988"/>
        <v>1.3763316704478092</v>
      </c>
      <c r="I776">
        <f t="shared" si="988"/>
        <v>1.4564204103511673</v>
      </c>
      <c r="J776">
        <f t="shared" si="988"/>
        <v>1.575220623223512</v>
      </c>
      <c r="K776">
        <f t="shared" si="988"/>
        <v>1.7305531288795826</v>
      </c>
      <c r="L776">
        <f t="shared" si="988"/>
        <v>1.8627673879259827</v>
      </c>
      <c r="M776">
        <f t="shared" si="988"/>
        <v>2.012478002893594</v>
      </c>
      <c r="N776">
        <f t="shared" ref="N776" si="989">M776*(1+(N772/100))</f>
        <v>2.178668436372547</v>
      </c>
      <c r="O776">
        <f t="shared" ref="O776" si="990">N776*(1+(O772/100))</f>
        <v>2.3318070407651734</v>
      </c>
      <c r="P776">
        <f t="shared" ref="P776" si="991">O776*(1+(P772/100))</f>
        <v>2.4717154632110838</v>
      </c>
      <c r="Q776">
        <f t="shared" ref="Q776" si="992">P776*(1+(Q772/100))</f>
        <v>2.6200183910037489</v>
      </c>
    </row>
    <row r="777" spans="1:19" x14ac:dyDescent="0.25">
      <c r="A777" t="s">
        <v>287</v>
      </c>
      <c r="C777">
        <f>C775/C776</f>
        <v>4164</v>
      </c>
      <c r="D777">
        <f t="shared" ref="D777:M777" si="993">D775/D776</f>
        <v>4976.6161273289581</v>
      </c>
      <c r="E777">
        <f t="shared" si="993"/>
        <v>5079.6149145496229</v>
      </c>
      <c r="F777">
        <f t="shared" si="993"/>
        <v>4982.881293318942</v>
      </c>
      <c r="G777">
        <f t="shared" si="993"/>
        <v>5665.371281809561</v>
      </c>
      <c r="H777">
        <f t="shared" si="993"/>
        <v>5611.2928052343741</v>
      </c>
      <c r="I777">
        <f t="shared" si="993"/>
        <v>5003.3630043971871</v>
      </c>
      <c r="J777">
        <f t="shared" si="993"/>
        <v>6255.6316586529301</v>
      </c>
      <c r="K777">
        <f t="shared" si="993"/>
        <v>6992.5619722721767</v>
      </c>
      <c r="L777">
        <f t="shared" si="993"/>
        <v>6596.6368531293319</v>
      </c>
      <c r="M777">
        <f t="shared" si="993"/>
        <v>6523.79801474738</v>
      </c>
      <c r="N777">
        <f t="shared" ref="N777:Q777" si="994">N775/N776</f>
        <v>7015.7531751133802</v>
      </c>
      <c r="O777">
        <f t="shared" si="994"/>
        <v>7639.1398124240732</v>
      </c>
      <c r="P777">
        <f t="shared" si="994"/>
        <v>8092.3554097180622</v>
      </c>
      <c r="Q777">
        <f t="shared" si="994"/>
        <v>8420.1699025281505</v>
      </c>
    </row>
    <row r="778" spans="1:19" x14ac:dyDescent="0.25">
      <c r="A778" t="s">
        <v>288</v>
      </c>
      <c r="C778" s="13">
        <v>23.501000000000001</v>
      </c>
      <c r="D778" s="13">
        <v>24.209</v>
      </c>
      <c r="E778" s="13">
        <v>24.937000000000001</v>
      </c>
      <c r="F778" s="13">
        <v>25.673999999999999</v>
      </c>
      <c r="G778" s="13">
        <v>26.524999999999999</v>
      </c>
      <c r="H778" s="13">
        <v>27.34</v>
      </c>
      <c r="I778" s="13">
        <v>28.178000000000001</v>
      </c>
      <c r="J778" s="13">
        <v>28.960999999999999</v>
      </c>
      <c r="K778" s="13">
        <v>29.765999999999998</v>
      </c>
      <c r="L778" s="13">
        <v>30.594000000000001</v>
      </c>
      <c r="M778" s="13">
        <v>31.443999999999999</v>
      </c>
      <c r="N778" s="13">
        <v>32.319000000000003</v>
      </c>
      <c r="O778" s="13">
        <v>33.216999999999999</v>
      </c>
      <c r="P778" s="13">
        <v>34.140999999999998</v>
      </c>
      <c r="Q778" s="13">
        <v>35.090000000000003</v>
      </c>
      <c r="R778" s="13"/>
      <c r="S778" s="13"/>
    </row>
    <row r="779" spans="1:19" x14ac:dyDescent="0.25">
      <c r="A779" t="s">
        <v>289</v>
      </c>
      <c r="C779">
        <f>C777/C778</f>
        <v>177.18394961916513</v>
      </c>
      <c r="D779">
        <f t="shared" ref="D779:H779" si="995">D777/D778</f>
        <v>205.56884329501253</v>
      </c>
      <c r="E779">
        <f t="shared" si="995"/>
        <v>203.69791532861302</v>
      </c>
      <c r="F779">
        <f t="shared" si="995"/>
        <v>194.08277998437882</v>
      </c>
      <c r="G779">
        <f t="shared" si="995"/>
        <v>213.58609921996461</v>
      </c>
      <c r="H779">
        <f t="shared" si="995"/>
        <v>205.2411413765316</v>
      </c>
      <c r="I779">
        <f>I777/I778</f>
        <v>177.56274414071925</v>
      </c>
      <c r="J779">
        <f>J777/J778</f>
        <v>216.00192184844897</v>
      </c>
      <c r="K779">
        <f>K777/K778</f>
        <v>234.91775758490147</v>
      </c>
      <c r="L779">
        <f>L777/L778</f>
        <v>215.61864591519029</v>
      </c>
      <c r="M779">
        <f>M777/M778</f>
        <v>207.47354073105777</v>
      </c>
      <c r="N779">
        <f t="shared" ref="N779:Q779" si="996">N777/N778</f>
        <v>217.0782875433454</v>
      </c>
      <c r="O779">
        <f t="shared" si="996"/>
        <v>229.97681345166853</v>
      </c>
      <c r="P779">
        <f t="shared" si="996"/>
        <v>237.02748629852854</v>
      </c>
      <c r="Q779">
        <f t="shared" si="996"/>
        <v>239.95924487113564</v>
      </c>
    </row>
    <row r="780" spans="1:19" x14ac:dyDescent="0.25">
      <c r="A780" t="s">
        <v>290</v>
      </c>
      <c r="G780">
        <v>100</v>
      </c>
      <c r="H780">
        <f t="shared" ref="H780:M780" si="997">(H779/G779)*G780</f>
        <v>96.092930263762696</v>
      </c>
      <c r="I780">
        <f t="shared" si="997"/>
        <v>83.134035777231816</v>
      </c>
      <c r="J780">
        <f t="shared" si="997"/>
        <v>101.13107671206465</v>
      </c>
      <c r="K780">
        <f t="shared" si="997"/>
        <v>109.98738140864126</v>
      </c>
      <c r="L780">
        <f t="shared" si="997"/>
        <v>100.95162873550697</v>
      </c>
      <c r="M780">
        <f t="shared" si="997"/>
        <v>97.138129067748082</v>
      </c>
      <c r="N780">
        <f t="shared" ref="N780" si="998">(N779/M779)*M780</f>
        <v>101.63502603218774</v>
      </c>
      <c r="O780">
        <f t="shared" ref="O780" si="999">(O779/N779)*N780</f>
        <v>107.67405476834129</v>
      </c>
      <c r="P780">
        <f t="shared" ref="P780" si="1000">(P779/O779)*O780</f>
        <v>110.97514639958963</v>
      </c>
      <c r="Q780">
        <f t="shared" ref="Q780" si="1001">(Q779/P779)*P780</f>
        <v>112.34778187695176</v>
      </c>
    </row>
    <row r="782" spans="1:19" x14ac:dyDescent="0.25">
      <c r="A782" t="s">
        <v>297</v>
      </c>
      <c r="G782">
        <v>547</v>
      </c>
      <c r="H782">
        <v>764</v>
      </c>
      <c r="I782">
        <v>658</v>
      </c>
      <c r="J782">
        <v>854</v>
      </c>
      <c r="K782">
        <v>1195</v>
      </c>
      <c r="L782">
        <v>717</v>
      </c>
      <c r="M782">
        <v>921</v>
      </c>
      <c r="P782" t="s">
        <v>763</v>
      </c>
    </row>
    <row r="783" spans="1:19" x14ac:dyDescent="0.25">
      <c r="A783" t="s">
        <v>299</v>
      </c>
      <c r="G783">
        <f>G782/G776/G778</f>
        <v>15.61084931498138</v>
      </c>
      <c r="H783">
        <f t="shared" ref="H783:M783" si="1002">H782/H776/H778</f>
        <v>20.30353904074455</v>
      </c>
      <c r="I783">
        <f t="shared" si="1002"/>
        <v>16.033523486289727</v>
      </c>
      <c r="J783">
        <f t="shared" si="1002"/>
        <v>18.719874290498826</v>
      </c>
      <c r="K783">
        <f t="shared" si="1002"/>
        <v>23.198638155024977</v>
      </c>
      <c r="L783">
        <f t="shared" si="1002"/>
        <v>12.581263763117793</v>
      </c>
      <c r="M783">
        <f t="shared" si="1002"/>
        <v>14.554279154033376</v>
      </c>
      <c r="P783" t="s">
        <v>764</v>
      </c>
    </row>
    <row r="784" spans="1:19" x14ac:dyDescent="0.25">
      <c r="A784" t="s">
        <v>301</v>
      </c>
      <c r="G784">
        <v>100</v>
      </c>
      <c r="H784">
        <f t="shared" ref="H784" si="1003">(H783/G783)*G784</f>
        <v>130.06043829569029</v>
      </c>
      <c r="I784">
        <f t="shared" ref="I784" si="1004">(I783/H783)*H784</f>
        <v>102.70756678755919</v>
      </c>
      <c r="J784">
        <f t="shared" ref="J784" si="1005">(J783/I783)*I784</f>
        <v>119.91579646171962</v>
      </c>
      <c r="K784">
        <f t="shared" ref="K784" si="1006">(K783/J783)*J784</f>
        <v>148.6058681814433</v>
      </c>
      <c r="L784">
        <f t="shared" ref="L784" si="1007">(L783/K783)*K784</f>
        <v>80.593076707516701</v>
      </c>
      <c r="M784">
        <f t="shared" ref="M784" si="1008">(M783/L783)*L784</f>
        <v>93.231821410677242</v>
      </c>
    </row>
    <row r="785" spans="1:19" x14ac:dyDescent="0.25">
      <c r="A785" t="s">
        <v>294</v>
      </c>
      <c r="G785">
        <v>1506</v>
      </c>
      <c r="H785">
        <v>1408</v>
      </c>
      <c r="I785">
        <v>1282</v>
      </c>
      <c r="J785">
        <v>1566</v>
      </c>
      <c r="K785">
        <v>1736</v>
      </c>
      <c r="L785">
        <v>1533</v>
      </c>
      <c r="M785">
        <v>1562</v>
      </c>
    </row>
    <row r="786" spans="1:19" x14ac:dyDescent="0.25">
      <c r="A786" t="s">
        <v>298</v>
      </c>
      <c r="G786">
        <f>G785/G776/G778</f>
        <v>42.9797789183948</v>
      </c>
      <c r="H786">
        <f t="shared" ref="H786:M786" si="1009">H785/H776/H778</f>
        <v>37.418040535822414</v>
      </c>
      <c r="I786">
        <f t="shared" si="1009"/>
        <v>31.238567035597921</v>
      </c>
      <c r="J786">
        <f t="shared" si="1009"/>
        <v>34.327076275083321</v>
      </c>
      <c r="K786">
        <f t="shared" si="1009"/>
        <v>33.701117855333358</v>
      </c>
      <c r="L786">
        <f t="shared" si="1009"/>
        <v>26.899689468423396</v>
      </c>
      <c r="M786">
        <f t="shared" si="1009"/>
        <v>24.683804602171698</v>
      </c>
    </row>
    <row r="787" spans="1:19" x14ac:dyDescent="0.25">
      <c r="A787" t="s">
        <v>300</v>
      </c>
      <c r="G787">
        <v>100</v>
      </c>
      <c r="H787">
        <f t="shared" ref="H787" si="1010">(H786/G786)*G787</f>
        <v>87.059639387321198</v>
      </c>
      <c r="I787">
        <f t="shared" ref="I787" si="1011">(I786/H786)*H787</f>
        <v>72.682009590859508</v>
      </c>
      <c r="J787">
        <f t="shared" ref="J787" si="1012">(J786/I786)*I787</f>
        <v>79.867968470149037</v>
      </c>
      <c r="K787">
        <f t="shared" ref="K787" si="1013">(K786/J786)*J787</f>
        <v>78.411566330579021</v>
      </c>
      <c r="L787">
        <f t="shared" ref="L787" si="1014">(L786/K786)*K787</f>
        <v>62.586849316971872</v>
      </c>
      <c r="M787">
        <f t="shared" ref="M787" si="1015">(M786/L786)*L787</f>
        <v>57.431204215914057</v>
      </c>
    </row>
    <row r="789" spans="1:19" x14ac:dyDescent="0.25">
      <c r="A789" s="2" t="s">
        <v>21</v>
      </c>
      <c r="B789" s="2"/>
      <c r="C789" t="s">
        <v>466</v>
      </c>
    </row>
    <row r="790" spans="1:19" x14ac:dyDescent="0.25">
      <c r="A790" s="4" t="s">
        <v>660</v>
      </c>
      <c r="B790" s="4"/>
      <c r="C790">
        <v>2015</v>
      </c>
      <c r="D790">
        <v>2016</v>
      </c>
      <c r="E790">
        <v>2017</v>
      </c>
      <c r="F790">
        <f>E790+1</f>
        <v>2018</v>
      </c>
      <c r="G790">
        <f t="shared" ref="G790:J790" si="1016">F790+1</f>
        <v>2019</v>
      </c>
      <c r="H790">
        <f t="shared" si="1016"/>
        <v>2020</v>
      </c>
      <c r="I790">
        <f t="shared" si="1016"/>
        <v>2021</v>
      </c>
      <c r="J790">
        <f t="shared" si="1016"/>
        <v>2022</v>
      </c>
      <c r="K790">
        <f>J790+1</f>
        <v>2023</v>
      </c>
      <c r="L790">
        <f t="shared" ref="L790:M790" si="1017">K790+1</f>
        <v>2024</v>
      </c>
      <c r="M790">
        <f t="shared" si="1017"/>
        <v>2025</v>
      </c>
      <c r="N790">
        <f t="shared" ref="N790" si="1018">M790+1</f>
        <v>2026</v>
      </c>
      <c r="O790">
        <f t="shared" ref="O790" si="1019">N790+1</f>
        <v>2027</v>
      </c>
      <c r="P790">
        <f t="shared" ref="P790" si="1020">O790+1</f>
        <v>2028</v>
      </c>
      <c r="Q790">
        <f t="shared" ref="Q790" si="1021">P790+1</f>
        <v>2029</v>
      </c>
    </row>
    <row r="791" spans="1:19" x14ac:dyDescent="0.25">
      <c r="A791" s="4" t="s">
        <v>589</v>
      </c>
      <c r="B791" s="4"/>
      <c r="C791" s="13">
        <v>1491.3879999999999</v>
      </c>
      <c r="D791" s="13">
        <v>1751.586</v>
      </c>
      <c r="E791" s="13">
        <v>1875.288</v>
      </c>
      <c r="F791" s="13">
        <v>2344.152</v>
      </c>
      <c r="G791" s="13">
        <v>2403.6329999999998</v>
      </c>
      <c r="H791" s="13">
        <v>2684.681</v>
      </c>
      <c r="I791" s="13">
        <v>3304.9169999999999</v>
      </c>
      <c r="J791" s="13">
        <v>3378.74</v>
      </c>
      <c r="K791" s="13">
        <v>3699.06</v>
      </c>
      <c r="L791" s="13">
        <v>4171.3</v>
      </c>
      <c r="M791" s="13">
        <v>4381.6499999999996</v>
      </c>
      <c r="N791" s="13">
        <v>4926.4449999999997</v>
      </c>
      <c r="O791" s="13">
        <v>6876.1120000000001</v>
      </c>
      <c r="P791" s="13">
        <v>8041.5680000000002</v>
      </c>
      <c r="Q791" s="13">
        <v>9225.0810000000001</v>
      </c>
      <c r="R791" s="13"/>
      <c r="S791" s="13"/>
    </row>
    <row r="792" spans="1:19" x14ac:dyDescent="0.25">
      <c r="A792" t="s">
        <v>282</v>
      </c>
      <c r="C792" s="13">
        <v>6.4050000000000002</v>
      </c>
      <c r="D792" s="13">
        <v>5.9160000000000004</v>
      </c>
      <c r="E792" s="13">
        <v>5.44</v>
      </c>
      <c r="F792" s="13">
        <v>5.7830000000000004</v>
      </c>
      <c r="G792" s="13">
        <v>5.4749999999999996</v>
      </c>
      <c r="H792" s="13">
        <v>5.6479999999999997</v>
      </c>
      <c r="I792" s="13">
        <v>5.5579999999999998</v>
      </c>
      <c r="J792" s="13">
        <v>6.15</v>
      </c>
      <c r="K792" s="13">
        <v>9.016</v>
      </c>
      <c r="L792" s="13">
        <v>9.7279999999999998</v>
      </c>
      <c r="M792" s="13">
        <v>10.045</v>
      </c>
      <c r="N792" s="13">
        <v>9.173</v>
      </c>
      <c r="O792" s="13">
        <v>5.97</v>
      </c>
      <c r="P792" s="13">
        <v>4.9710000000000001</v>
      </c>
      <c r="Q792" s="13">
        <v>5.327</v>
      </c>
      <c r="R792" s="13"/>
      <c r="S792" s="13"/>
    </row>
    <row r="793" spans="1:19" x14ac:dyDescent="0.25">
      <c r="A793" s="7" t="s">
        <v>283</v>
      </c>
      <c r="B793" s="7"/>
      <c r="C793">
        <v>2087</v>
      </c>
      <c r="D793">
        <v>2330</v>
      </c>
      <c r="E793">
        <v>2844</v>
      </c>
      <c r="F793">
        <v>3418</v>
      </c>
      <c r="G793">
        <v>4000</v>
      </c>
      <c r="H793">
        <v>4219</v>
      </c>
      <c r="I793">
        <v>4560</v>
      </c>
      <c r="J793">
        <v>5177</v>
      </c>
      <c r="K793">
        <v>5670</v>
      </c>
      <c r="L793">
        <v>6020</v>
      </c>
      <c r="M793">
        <v>5999</v>
      </c>
      <c r="N793">
        <v>7864</v>
      </c>
      <c r="O793">
        <v>10442</v>
      </c>
      <c r="P793">
        <v>12579</v>
      </c>
      <c r="Q793">
        <v>14419</v>
      </c>
    </row>
    <row r="794" spans="1:19" x14ac:dyDescent="0.25">
      <c r="A794" s="7" t="s">
        <v>459</v>
      </c>
      <c r="B794" s="7"/>
      <c r="C794">
        <v>310</v>
      </c>
      <c r="D794">
        <v>331</v>
      </c>
      <c r="E794">
        <v>357</v>
      </c>
      <c r="F794">
        <v>423</v>
      </c>
      <c r="G794">
        <v>500</v>
      </c>
      <c r="H794">
        <v>583</v>
      </c>
      <c r="I794">
        <v>706</v>
      </c>
      <c r="J794">
        <v>778</v>
      </c>
      <c r="K794">
        <v>921</v>
      </c>
      <c r="L794">
        <v>1148</v>
      </c>
      <c r="M794">
        <v>1248</v>
      </c>
      <c r="N794">
        <v>1450</v>
      </c>
      <c r="O794">
        <v>1743</v>
      </c>
      <c r="P794">
        <v>2199</v>
      </c>
      <c r="Q794">
        <v>2554</v>
      </c>
    </row>
    <row r="795" spans="1:19" x14ac:dyDescent="0.25">
      <c r="A795" s="7" t="s">
        <v>285</v>
      </c>
      <c r="B795" s="7"/>
      <c r="C795" s="8">
        <f t="shared" ref="C795:D795" si="1022">C793-C794</f>
        <v>1777</v>
      </c>
      <c r="D795" s="8">
        <f t="shared" si="1022"/>
        <v>1999</v>
      </c>
      <c r="E795" s="8">
        <f>E793-E794</f>
        <v>2487</v>
      </c>
      <c r="F795" s="8">
        <f t="shared" ref="F795:M795" si="1023">F793-F794</f>
        <v>2995</v>
      </c>
      <c r="G795" s="8">
        <f t="shared" si="1023"/>
        <v>3500</v>
      </c>
      <c r="H795" s="8">
        <f t="shared" si="1023"/>
        <v>3636</v>
      </c>
      <c r="I795" s="8">
        <f t="shared" si="1023"/>
        <v>3854</v>
      </c>
      <c r="J795" s="8">
        <f t="shared" si="1023"/>
        <v>4399</v>
      </c>
      <c r="K795" s="8">
        <f t="shared" si="1023"/>
        <v>4749</v>
      </c>
      <c r="L795" s="8">
        <f t="shared" si="1023"/>
        <v>4872</v>
      </c>
      <c r="M795" s="8">
        <f t="shared" si="1023"/>
        <v>4751</v>
      </c>
      <c r="N795" s="8">
        <f t="shared" ref="N795:Q795" si="1024">N793-N794</f>
        <v>6414</v>
      </c>
      <c r="O795" s="8">
        <f t="shared" si="1024"/>
        <v>8699</v>
      </c>
      <c r="P795" s="8">
        <f t="shared" si="1024"/>
        <v>10380</v>
      </c>
      <c r="Q795" s="8">
        <f t="shared" si="1024"/>
        <v>11865</v>
      </c>
    </row>
    <row r="796" spans="1:19" x14ac:dyDescent="0.25">
      <c r="A796" t="s">
        <v>286</v>
      </c>
      <c r="C796">
        <v>1</v>
      </c>
      <c r="D796">
        <f t="shared" ref="D796:M796" si="1025">C796*(1+(D792/100))</f>
        <v>1.0591600000000001</v>
      </c>
      <c r="E796">
        <f t="shared" si="1025"/>
        <v>1.1167783040000001</v>
      </c>
      <c r="F796">
        <f t="shared" si="1025"/>
        <v>1.1813615933203201</v>
      </c>
      <c r="G796">
        <f t="shared" si="1025"/>
        <v>1.2460411405546077</v>
      </c>
      <c r="H796">
        <f t="shared" si="1025"/>
        <v>1.3164175441731321</v>
      </c>
      <c r="I796">
        <f t="shared" si="1025"/>
        <v>1.3895840312782748</v>
      </c>
      <c r="J796">
        <f t="shared" si="1025"/>
        <v>1.4750434492018889</v>
      </c>
      <c r="K796">
        <f t="shared" si="1025"/>
        <v>1.6080333665819313</v>
      </c>
      <c r="L796">
        <f t="shared" si="1025"/>
        <v>1.7644628524830217</v>
      </c>
      <c r="M796">
        <f t="shared" si="1025"/>
        <v>1.9417031460149412</v>
      </c>
      <c r="N796">
        <f t="shared" ref="N796" si="1026">M796*(1+(N792/100))</f>
        <v>2.1198155755988921</v>
      </c>
      <c r="O796">
        <f t="shared" ref="O796" si="1027">N796*(1+(O792/100))</f>
        <v>2.2463685654621464</v>
      </c>
      <c r="P796">
        <f t="shared" ref="P796" si="1028">O796*(1+(P792/100))</f>
        <v>2.3580355468512693</v>
      </c>
      <c r="Q796">
        <f t="shared" ref="Q796" si="1029">P796*(1+(Q792/100))</f>
        <v>2.4836481004320361</v>
      </c>
    </row>
    <row r="797" spans="1:19" x14ac:dyDescent="0.25">
      <c r="A797" t="s">
        <v>287</v>
      </c>
      <c r="C797">
        <f>C795/C796</f>
        <v>1777</v>
      </c>
      <c r="D797">
        <f t="shared" ref="D797:M797" si="1030">D795/D796</f>
        <v>1887.3446882435135</v>
      </c>
      <c r="E797">
        <f t="shared" si="1030"/>
        <v>2226.9415434488956</v>
      </c>
      <c r="F797">
        <f t="shared" si="1030"/>
        <v>2535.2102327808802</v>
      </c>
      <c r="G797">
        <f t="shared" si="1030"/>
        <v>2808.8960196307521</v>
      </c>
      <c r="H797">
        <f t="shared" si="1030"/>
        <v>2762.041584825462</v>
      </c>
      <c r="I797">
        <f t="shared" si="1030"/>
        <v>2773.491860333711</v>
      </c>
      <c r="J797">
        <f t="shared" si="1030"/>
        <v>2982.2850319291915</v>
      </c>
      <c r="K797">
        <f t="shared" si="1030"/>
        <v>2953.2969269751979</v>
      </c>
      <c r="L797">
        <f t="shared" si="1030"/>
        <v>2761.180261258507</v>
      </c>
      <c r="M797">
        <f t="shared" si="1030"/>
        <v>2446.8209827803626</v>
      </c>
      <c r="N797">
        <f t="shared" ref="N797:Q797" si="1031">N795/N796</f>
        <v>3025.7349147875334</v>
      </c>
      <c r="O797">
        <f t="shared" si="1031"/>
        <v>3872.4722798150228</v>
      </c>
      <c r="P797">
        <f t="shared" si="1031"/>
        <v>4401.969263720649</v>
      </c>
      <c r="Q797">
        <f t="shared" si="1031"/>
        <v>4777.2468241116994</v>
      </c>
    </row>
    <row r="798" spans="1:19" x14ac:dyDescent="0.25">
      <c r="A798" t="s">
        <v>288</v>
      </c>
      <c r="C798" s="13">
        <v>156.256</v>
      </c>
      <c r="D798" s="13">
        <v>157.971</v>
      </c>
      <c r="E798" s="13">
        <v>159.67099999999999</v>
      </c>
      <c r="F798" s="13">
        <v>161.35599999999999</v>
      </c>
      <c r="G798" s="13">
        <v>163.04599999999999</v>
      </c>
      <c r="H798" s="13">
        <v>164.68899999999999</v>
      </c>
      <c r="I798" s="13">
        <v>166.65700000000001</v>
      </c>
      <c r="J798" s="13">
        <v>168.52</v>
      </c>
      <c r="K798" s="13">
        <v>170.279</v>
      </c>
      <c r="L798" s="13">
        <v>172.01900000000001</v>
      </c>
      <c r="M798" s="13">
        <v>173.73599999999999</v>
      </c>
      <c r="N798" s="13">
        <v>175.423</v>
      </c>
      <c r="O798" s="13">
        <v>177.07</v>
      </c>
      <c r="P798" s="13">
        <v>178.68100000000001</v>
      </c>
      <c r="Q798" s="13">
        <v>180.245</v>
      </c>
      <c r="R798" s="13"/>
      <c r="S798" s="13"/>
    </row>
    <row r="799" spans="1:19" x14ac:dyDescent="0.25">
      <c r="A799" t="s">
        <v>289</v>
      </c>
      <c r="C799">
        <f>C797/C798</f>
        <v>11.372363301249232</v>
      </c>
      <c r="D799">
        <f t="shared" ref="D799:H799" si="1032">D797/D798</f>
        <v>11.947412425340811</v>
      </c>
      <c r="E799">
        <f t="shared" si="1032"/>
        <v>13.947063295456882</v>
      </c>
      <c r="F799">
        <f t="shared" si="1032"/>
        <v>15.711905555299341</v>
      </c>
      <c r="G799">
        <f t="shared" si="1032"/>
        <v>17.227629133071357</v>
      </c>
      <c r="H799">
        <f t="shared" si="1032"/>
        <v>16.771257247451025</v>
      </c>
      <c r="I799">
        <f>I797/I798</f>
        <v>16.641916393153068</v>
      </c>
      <c r="J799">
        <f>J797/J798</f>
        <v>17.696920436323232</v>
      </c>
      <c r="K799">
        <f>K797/K798</f>
        <v>17.343870512366163</v>
      </c>
      <c r="L799">
        <f>L797/L798</f>
        <v>16.051600470055675</v>
      </c>
      <c r="M799">
        <f>M797/M798</f>
        <v>14.083557712738653</v>
      </c>
      <c r="N799">
        <f t="shared" ref="N799:Q799" si="1033">N797/N798</f>
        <v>17.248222381258635</v>
      </c>
      <c r="O799">
        <f t="shared" si="1033"/>
        <v>21.869725418281035</v>
      </c>
      <c r="P799">
        <f t="shared" si="1033"/>
        <v>24.635911281673199</v>
      </c>
      <c r="Q799">
        <f t="shared" si="1033"/>
        <v>26.504184993268602</v>
      </c>
    </row>
    <row r="800" spans="1:19" x14ac:dyDescent="0.25">
      <c r="A800" t="s">
        <v>290</v>
      </c>
      <c r="G800">
        <v>100</v>
      </c>
      <c r="H800">
        <f t="shared" ref="H800:M800" si="1034">(H799/G799)*G800</f>
        <v>97.350930403161229</v>
      </c>
      <c r="I800">
        <f t="shared" si="1034"/>
        <v>96.600154696887941</v>
      </c>
      <c r="J800">
        <f t="shared" si="1034"/>
        <v>102.72406202633529</v>
      </c>
      <c r="K800">
        <f t="shared" si="1034"/>
        <v>100.67473811049054</v>
      </c>
      <c r="L800">
        <f t="shared" si="1034"/>
        <v>93.173589622044403</v>
      </c>
      <c r="M800">
        <f t="shared" si="1034"/>
        <v>81.749831064698697</v>
      </c>
      <c r="N800">
        <f t="shared" ref="N800" si="1035">(N799/M799)*M800</f>
        <v>100.11953617081147</v>
      </c>
      <c r="O800">
        <f t="shared" ref="O800" si="1036">(O799/N799)*N800</f>
        <v>126.94564788545617</v>
      </c>
      <c r="P800">
        <f t="shared" ref="P800" si="1037">(P799/O799)*O800</f>
        <v>143.00233126321709</v>
      </c>
      <c r="Q800">
        <f t="shared" ref="Q800" si="1038">(Q799/P799)*P800</f>
        <v>153.84696749937183</v>
      </c>
    </row>
    <row r="801" spans="1:17" x14ac:dyDescent="0.25">
      <c r="A801" t="s">
        <v>519</v>
      </c>
      <c r="M801" s="12">
        <f>(M800-G800)/G800</f>
        <v>-0.18250168935301303</v>
      </c>
    </row>
    <row r="802" spans="1:17" x14ac:dyDescent="0.25">
      <c r="M802" s="12"/>
    </row>
    <row r="803" spans="1:17" x14ac:dyDescent="0.25">
      <c r="A803" t="s">
        <v>749</v>
      </c>
      <c r="G803" s="1">
        <v>4.8000000000000001E-2</v>
      </c>
      <c r="H803" s="1">
        <v>4.2000000000000003E-2</v>
      </c>
      <c r="I803" s="1">
        <v>4.7E-2</v>
      </c>
      <c r="J803" s="1">
        <v>4.8000000000000001E-2</v>
      </c>
      <c r="K803" s="1">
        <v>3.9E-2</v>
      </c>
      <c r="L803" s="1">
        <v>4.2000000000000003E-2</v>
      </c>
      <c r="M803" s="1">
        <v>5.1999999999999998E-2</v>
      </c>
      <c r="O803" t="s">
        <v>748</v>
      </c>
      <c r="P803" s="2"/>
    </row>
    <row r="804" spans="1:17" x14ac:dyDescent="0.25">
      <c r="A804" t="s">
        <v>297</v>
      </c>
      <c r="G804" s="6">
        <f t="shared" ref="G804:M804" si="1039">G793*G803</f>
        <v>192</v>
      </c>
      <c r="H804" s="6">
        <f t="shared" si="1039"/>
        <v>177.19800000000001</v>
      </c>
      <c r="I804" s="6">
        <f t="shared" si="1039"/>
        <v>214.32</v>
      </c>
      <c r="J804" s="6">
        <f t="shared" si="1039"/>
        <v>248.49600000000001</v>
      </c>
      <c r="K804" s="6">
        <f t="shared" si="1039"/>
        <v>221.13</v>
      </c>
      <c r="L804" s="6">
        <f t="shared" si="1039"/>
        <v>252.84</v>
      </c>
      <c r="M804" s="6">
        <f t="shared" si="1039"/>
        <v>311.94799999999998</v>
      </c>
      <c r="P804" s="2"/>
    </row>
    <row r="805" spans="1:17" x14ac:dyDescent="0.25">
      <c r="A805" t="s">
        <v>299</v>
      </c>
      <c r="G805" s="21">
        <f t="shared" ref="G805:M805" si="1040">G804/G796/G798</f>
        <v>0.9450585124427715</v>
      </c>
      <c r="H805" s="21">
        <f t="shared" si="1040"/>
        <v>0.81733587506430883</v>
      </c>
      <c r="I805" s="21">
        <f t="shared" si="1040"/>
        <v>0.92545291161924381</v>
      </c>
      <c r="J805" s="21">
        <f t="shared" si="1040"/>
        <v>0.99968491492261391</v>
      </c>
      <c r="K805" s="21">
        <f t="shared" si="1040"/>
        <v>0.80759108999779528</v>
      </c>
      <c r="L805" s="21">
        <f t="shared" si="1040"/>
        <v>0.83302271404944084</v>
      </c>
      <c r="M805" s="21">
        <f t="shared" si="1040"/>
        <v>0.92471851428612861</v>
      </c>
      <c r="P805" s="2"/>
    </row>
    <row r="806" spans="1:17" x14ac:dyDescent="0.25">
      <c r="A806" t="s">
        <v>301</v>
      </c>
      <c r="G806" s="6">
        <v>100</v>
      </c>
      <c r="H806" s="6">
        <f t="shared" ref="H806" si="1041">(H805/G805)*G806</f>
        <v>86.485213804558271</v>
      </c>
      <c r="I806" s="6">
        <f t="shared" ref="I806" si="1042">(I805/H805)*H806</f>
        <v>97.925461697302595</v>
      </c>
      <c r="J806" s="6">
        <f t="shared" ref="J806" si="1043">(J805/I805)*I806</f>
        <v>105.78021379212225</v>
      </c>
      <c r="K806" s="6">
        <f t="shared" ref="K806" si="1044">(K805/J805)*J806</f>
        <v>85.45408346308075</v>
      </c>
      <c r="L806" s="6">
        <f t="shared" ref="L806" si="1045">(L805/K805)*K806</f>
        <v>88.145093989604703</v>
      </c>
      <c r="M806" s="6">
        <f>(M805/L805)*L806</f>
        <v>97.847752505390559</v>
      </c>
      <c r="P806" s="2"/>
    </row>
    <row r="807" spans="1:17" x14ac:dyDescent="0.25">
      <c r="A807" t="s">
        <v>750</v>
      </c>
      <c r="G807" s="1">
        <v>0.127</v>
      </c>
      <c r="H807" s="1">
        <v>0.125</v>
      </c>
      <c r="I807" s="1">
        <v>0.129</v>
      </c>
      <c r="J807" s="1">
        <v>0.11700000000000001</v>
      </c>
      <c r="K807" s="1">
        <v>0.108</v>
      </c>
      <c r="L807" s="1">
        <v>0.104</v>
      </c>
      <c r="M807" s="1">
        <v>0.11899999999999999</v>
      </c>
    </row>
    <row r="808" spans="1:17" x14ac:dyDescent="0.25">
      <c r="A808" t="s">
        <v>294</v>
      </c>
      <c r="G808">
        <f t="shared" ref="G808:M808" si="1046">G793*G807</f>
        <v>508</v>
      </c>
      <c r="H808">
        <f t="shared" si="1046"/>
        <v>527.375</v>
      </c>
      <c r="I808">
        <f t="shared" si="1046"/>
        <v>588.24</v>
      </c>
      <c r="J808">
        <f t="shared" si="1046"/>
        <v>605.70900000000006</v>
      </c>
      <c r="K808">
        <f t="shared" si="1046"/>
        <v>612.36</v>
      </c>
      <c r="L808">
        <f t="shared" si="1046"/>
        <v>626.07999999999993</v>
      </c>
      <c r="M808">
        <f t="shared" si="1046"/>
        <v>713.88099999999997</v>
      </c>
    </row>
    <row r="809" spans="1:17" x14ac:dyDescent="0.25">
      <c r="A809" t="s">
        <v>298</v>
      </c>
      <c r="G809">
        <f t="shared" ref="G809:M809" si="1047">G808/G796/G798</f>
        <v>2.5004673141714995</v>
      </c>
      <c r="H809">
        <f t="shared" si="1047"/>
        <v>2.4325472472152048</v>
      </c>
      <c r="I809">
        <f t="shared" si="1047"/>
        <v>2.5400728850826053</v>
      </c>
      <c r="J809">
        <f t="shared" si="1047"/>
        <v>2.4367319801238714</v>
      </c>
      <c r="K809">
        <f t="shared" si="1047"/>
        <v>2.2364060953785101</v>
      </c>
      <c r="L809">
        <f t="shared" si="1047"/>
        <v>2.0627229109795677</v>
      </c>
      <c r="M809">
        <f t="shared" si="1047"/>
        <v>2.1161827538471019</v>
      </c>
    </row>
    <row r="810" spans="1:17" x14ac:dyDescent="0.25">
      <c r="A810" t="s">
        <v>300</v>
      </c>
      <c r="G810" s="6">
        <v>100</v>
      </c>
      <c r="H810" s="6">
        <f t="shared" ref="H810" si="1048">(H809/G809)*G810</f>
        <v>97.283705066994671</v>
      </c>
      <c r="I810" s="6">
        <f t="shared" ref="I810" si="1049">(I809/H809)*H810</f>
        <v>101.58392675987562</v>
      </c>
      <c r="J810" s="6">
        <f t="shared" ref="J810" si="1050">(J809/I809)*I810</f>
        <v>97.451063099829156</v>
      </c>
      <c r="K810" s="6">
        <f t="shared" ref="K810" si="1051">(K809/J809)*J810</f>
        <v>89.439525272079678</v>
      </c>
      <c r="L810" s="6">
        <f t="shared" ref="L810" si="1052">(L809/K809)*K810</f>
        <v>82.49349628723408</v>
      </c>
      <c r="M810" s="6">
        <f>(M809/L809)*L810</f>
        <v>84.631490355964672</v>
      </c>
    </row>
    <row r="812" spans="1:17" x14ac:dyDescent="0.25">
      <c r="A812" s="2" t="s">
        <v>31</v>
      </c>
      <c r="B812" s="2"/>
      <c r="C812" t="s">
        <v>467</v>
      </c>
    </row>
    <row r="813" spans="1:17" x14ac:dyDescent="0.25">
      <c r="A813" s="4" t="s">
        <v>751</v>
      </c>
      <c r="B813" s="4"/>
      <c r="C813">
        <v>2015</v>
      </c>
      <c r="D813">
        <v>2016</v>
      </c>
      <c r="E813">
        <v>2017</v>
      </c>
      <c r="F813">
        <f>E813+1</f>
        <v>2018</v>
      </c>
      <c r="G813">
        <f t="shared" ref="G813:J813" si="1053">F813+1</f>
        <v>2019</v>
      </c>
      <c r="H813">
        <f t="shared" si="1053"/>
        <v>2020</v>
      </c>
      <c r="I813">
        <f t="shared" si="1053"/>
        <v>2021</v>
      </c>
      <c r="J813">
        <f t="shared" si="1053"/>
        <v>2022</v>
      </c>
      <c r="K813">
        <f>J813+1</f>
        <v>2023</v>
      </c>
      <c r="L813">
        <f t="shared" ref="L813:M813" si="1054">K813+1</f>
        <v>2024</v>
      </c>
      <c r="M813">
        <f t="shared" si="1054"/>
        <v>2025</v>
      </c>
      <c r="N813">
        <v>2026</v>
      </c>
      <c r="O813">
        <v>2027</v>
      </c>
      <c r="P813">
        <v>2028</v>
      </c>
      <c r="Q813">
        <v>2029</v>
      </c>
    </row>
    <row r="814" spans="1:17" x14ac:dyDescent="0.25">
      <c r="A814" t="s">
        <v>282</v>
      </c>
      <c r="C814" s="13">
        <v>4.0609999999999999</v>
      </c>
      <c r="D814" s="13">
        <v>3.625</v>
      </c>
      <c r="E814" s="13">
        <v>2.8220000000000001</v>
      </c>
      <c r="F814" s="13">
        <v>2.2719999999999998</v>
      </c>
      <c r="G814" s="13">
        <v>1.839</v>
      </c>
      <c r="H814" s="13">
        <v>0.94199999999999995</v>
      </c>
      <c r="I814" s="13">
        <v>0.73599999999999999</v>
      </c>
      <c r="J814" s="13">
        <v>1.7470000000000001</v>
      </c>
      <c r="K814" s="13">
        <v>2.577</v>
      </c>
      <c r="L814" s="13">
        <v>5.0999999999999996</v>
      </c>
      <c r="M814" s="13">
        <v>19.516999999999999</v>
      </c>
      <c r="N814" s="13">
        <v>20.692</v>
      </c>
    </row>
    <row r="815" spans="1:17" x14ac:dyDescent="0.25">
      <c r="A815" t="s">
        <v>316</v>
      </c>
      <c r="C815">
        <v>44.6</v>
      </c>
      <c r="D815">
        <v>40</v>
      </c>
      <c r="E815">
        <v>38.5</v>
      </c>
      <c r="F815">
        <v>38.799999999999997</v>
      </c>
    </row>
    <row r="816" spans="1:17" x14ac:dyDescent="0.25">
      <c r="A816" t="s">
        <v>317</v>
      </c>
      <c r="C816">
        <v>1</v>
      </c>
      <c r="D816">
        <v>1</v>
      </c>
      <c r="E816">
        <v>1.1000000000000001</v>
      </c>
      <c r="F816">
        <v>1</v>
      </c>
    </row>
    <row r="817" spans="1:17" x14ac:dyDescent="0.25">
      <c r="A817" t="s">
        <v>468</v>
      </c>
      <c r="C817">
        <v>233900</v>
      </c>
      <c r="D817">
        <v>233900</v>
      </c>
      <c r="E817">
        <v>259800</v>
      </c>
      <c r="F817">
        <v>285400</v>
      </c>
    </row>
    <row r="818" spans="1:17" x14ac:dyDescent="0.25">
      <c r="A818" s="7" t="s">
        <v>283</v>
      </c>
      <c r="B818" s="7"/>
      <c r="C818">
        <f>C817*(C815/100)</f>
        <v>104319.40000000001</v>
      </c>
      <c r="D818">
        <f>D817*(D815/100)</f>
        <v>93560</v>
      </c>
      <c r="E818">
        <f t="shared" ref="E818:F818" si="1055">E817*(E815/100)</f>
        <v>100023</v>
      </c>
      <c r="F818">
        <f t="shared" si="1055"/>
        <v>110735.19999999998</v>
      </c>
      <c r="G818">
        <v>101917</v>
      </c>
      <c r="H818">
        <v>96122</v>
      </c>
      <c r="I818">
        <v>96047</v>
      </c>
      <c r="J818">
        <v>109432</v>
      </c>
      <c r="K818">
        <v>120687</v>
      </c>
      <c r="L818">
        <v>128358</v>
      </c>
      <c r="M818">
        <v>144971</v>
      </c>
      <c r="N818">
        <v>168732</v>
      </c>
    </row>
    <row r="819" spans="1:17" x14ac:dyDescent="0.25">
      <c r="A819" s="7" t="s">
        <v>459</v>
      </c>
      <c r="B819" s="7"/>
      <c r="C819">
        <f>C817*(C816/100)</f>
        <v>2339</v>
      </c>
      <c r="D819">
        <f>D817*(D816/100)</f>
        <v>2339</v>
      </c>
      <c r="E819">
        <f t="shared" ref="E819:F819" si="1056">E817*(E816/100)</f>
        <v>2857.8</v>
      </c>
      <c r="F819">
        <f t="shared" si="1056"/>
        <v>2854</v>
      </c>
      <c r="G819">
        <v>3883</v>
      </c>
      <c r="H819">
        <v>3782</v>
      </c>
      <c r="I819">
        <v>3771</v>
      </c>
      <c r="J819">
        <v>4935</v>
      </c>
      <c r="K819">
        <v>7091</v>
      </c>
      <c r="L819">
        <v>10026</v>
      </c>
      <c r="M819">
        <v>12285</v>
      </c>
      <c r="N819">
        <v>17906</v>
      </c>
    </row>
    <row r="820" spans="1:17" x14ac:dyDescent="0.25">
      <c r="A820" s="7" t="s">
        <v>285</v>
      </c>
      <c r="B820" s="7"/>
      <c r="C820" s="8">
        <f t="shared" ref="C820:D820" si="1057">C818-C819</f>
        <v>101980.40000000001</v>
      </c>
      <c r="D820" s="8">
        <f t="shared" si="1057"/>
        <v>91221</v>
      </c>
      <c r="E820" s="8">
        <f>E818-E819</f>
        <v>97165.2</v>
      </c>
      <c r="F820" s="8">
        <f t="shared" ref="F820:M820" si="1058">F818-F819</f>
        <v>107881.19999999998</v>
      </c>
      <c r="G820" s="8">
        <f t="shared" si="1058"/>
        <v>98034</v>
      </c>
      <c r="H820" s="8">
        <f t="shared" si="1058"/>
        <v>92340</v>
      </c>
      <c r="I820" s="8">
        <f t="shared" si="1058"/>
        <v>92276</v>
      </c>
      <c r="J820" s="8">
        <f t="shared" si="1058"/>
        <v>104497</v>
      </c>
      <c r="K820" s="8">
        <f t="shared" si="1058"/>
        <v>113596</v>
      </c>
      <c r="L820" s="8">
        <f t="shared" si="1058"/>
        <v>118332</v>
      </c>
      <c r="M820" s="8">
        <f t="shared" si="1058"/>
        <v>132686</v>
      </c>
      <c r="N820" s="8">
        <f t="shared" ref="N820" si="1059">N818-N819</f>
        <v>150826</v>
      </c>
      <c r="O820" s="8"/>
      <c r="P820" s="8"/>
      <c r="Q820" s="8"/>
    </row>
    <row r="821" spans="1:17" x14ac:dyDescent="0.25">
      <c r="A821" t="s">
        <v>286</v>
      </c>
      <c r="C821">
        <v>1</v>
      </c>
      <c r="D821">
        <f t="shared" ref="D821:M821" si="1060">C821*(1+(D814/100))</f>
        <v>1.0362499999999999</v>
      </c>
      <c r="E821">
        <f t="shared" si="1060"/>
        <v>1.0654929749999997</v>
      </c>
      <c r="F821">
        <f t="shared" si="1060"/>
        <v>1.0897009753919997</v>
      </c>
      <c r="G821">
        <f t="shared" si="1060"/>
        <v>1.1097405763294586</v>
      </c>
      <c r="H821">
        <f t="shared" si="1060"/>
        <v>1.120194332558482</v>
      </c>
      <c r="I821">
        <f t="shared" si="1060"/>
        <v>1.1284389628461124</v>
      </c>
      <c r="J821">
        <f t="shared" si="1060"/>
        <v>1.1481527915270342</v>
      </c>
      <c r="K821">
        <f t="shared" si="1060"/>
        <v>1.177740688964686</v>
      </c>
      <c r="L821">
        <f t="shared" si="1060"/>
        <v>1.237805464101885</v>
      </c>
      <c r="M821">
        <f t="shared" si="1060"/>
        <v>1.47938795653065</v>
      </c>
      <c r="N821">
        <f t="shared" ref="N821" si="1061">M821*(1+(N814/100))</f>
        <v>1.785502912495972</v>
      </c>
    </row>
    <row r="822" spans="1:17" x14ac:dyDescent="0.25">
      <c r="A822" t="s">
        <v>287</v>
      </c>
      <c r="C822">
        <f>C820/C821</f>
        <v>101980.40000000001</v>
      </c>
      <c r="D822">
        <f t="shared" ref="D822:M822" si="1062">D820/D821</f>
        <v>88029.915560916779</v>
      </c>
      <c r="E822">
        <f t="shared" si="1062"/>
        <v>91192.717624440484</v>
      </c>
      <c r="F822">
        <f t="shared" si="1062"/>
        <v>99000.737299690605</v>
      </c>
      <c r="G822">
        <f t="shared" si="1062"/>
        <v>88339.565202034908</v>
      </c>
      <c r="H822">
        <f t="shared" si="1062"/>
        <v>82432.125673318573</v>
      </c>
      <c r="I822">
        <f t="shared" si="1062"/>
        <v>81773.142401308476</v>
      </c>
      <c r="J822">
        <f t="shared" si="1062"/>
        <v>91013.148050635151</v>
      </c>
      <c r="K822">
        <f t="shared" si="1062"/>
        <v>96452.471298973804</v>
      </c>
      <c r="L822">
        <f t="shared" si="1062"/>
        <v>95598.220747763626</v>
      </c>
      <c r="M822">
        <f t="shared" si="1062"/>
        <v>89689.793278542886</v>
      </c>
      <c r="N822">
        <f t="shared" ref="N822" si="1063">N820/N821</f>
        <v>84472.558932518819</v>
      </c>
    </row>
    <row r="823" spans="1:17" x14ac:dyDescent="0.25">
      <c r="A823" t="s">
        <v>288</v>
      </c>
      <c r="C823" s="13">
        <v>11.015000000000001</v>
      </c>
      <c r="D823" s="13">
        <v>11.18</v>
      </c>
      <c r="E823" s="13">
        <v>11.345000000000001</v>
      </c>
      <c r="F823" s="13">
        <v>11.507999999999999</v>
      </c>
      <c r="G823" s="13">
        <v>11.670999999999999</v>
      </c>
      <c r="H823" s="13">
        <v>11.816000000000001</v>
      </c>
      <c r="I823" s="13">
        <v>11.936999999999999</v>
      </c>
      <c r="J823" s="13">
        <v>12.077</v>
      </c>
      <c r="K823" s="13">
        <v>12.244</v>
      </c>
      <c r="L823" s="13">
        <v>12.413</v>
      </c>
      <c r="M823" s="13">
        <v>12.582000000000001</v>
      </c>
      <c r="N823" s="13">
        <v>12.749000000000001</v>
      </c>
    </row>
    <row r="824" spans="1:17" x14ac:dyDescent="0.25">
      <c r="A824" t="s">
        <v>289</v>
      </c>
      <c r="C824">
        <f>C822/C823</f>
        <v>9258.320472083522</v>
      </c>
      <c r="D824">
        <f t="shared" ref="D824:H824" si="1064">D822/D823</f>
        <v>7873.8743793306603</v>
      </c>
      <c r="E824">
        <f t="shared" si="1064"/>
        <v>8038.1417033442467</v>
      </c>
      <c r="F824">
        <f t="shared" si="1064"/>
        <v>8602.7752259029039</v>
      </c>
      <c r="G824">
        <f t="shared" si="1064"/>
        <v>7569.1513325366213</v>
      </c>
      <c r="H824">
        <f t="shared" si="1064"/>
        <v>6976.3139533952744</v>
      </c>
      <c r="I824">
        <f>I822/I823</f>
        <v>6850.3930972026874</v>
      </c>
      <c r="J824">
        <f>J822/J823</f>
        <v>7536.0725387625362</v>
      </c>
      <c r="K824">
        <f>K822/K823</f>
        <v>7877.5295082467992</v>
      </c>
      <c r="L824">
        <f>L822/L823</f>
        <v>7701.4598201694698</v>
      </c>
      <c r="M824">
        <f>M822/M823</f>
        <v>7128.4210203896746</v>
      </c>
      <c r="N824">
        <f t="shared" ref="N824" si="1065">N822/N823</f>
        <v>6625.8184118376985</v>
      </c>
    </row>
    <row r="825" spans="1:17" x14ac:dyDescent="0.25">
      <c r="A825" t="s">
        <v>290</v>
      </c>
      <c r="G825">
        <v>100</v>
      </c>
      <c r="H825">
        <f t="shared" ref="H825:M825" si="1066">(H824/G824)*G825</f>
        <v>92.167716655459287</v>
      </c>
      <c r="I825">
        <f t="shared" si="1066"/>
        <v>90.504110649178159</v>
      </c>
      <c r="J825">
        <f t="shared" si="1066"/>
        <v>99.562978829186662</v>
      </c>
      <c r="K825">
        <f t="shared" si="1066"/>
        <v>104.07414467173605</v>
      </c>
      <c r="L825">
        <f t="shared" si="1066"/>
        <v>101.7479963316906</v>
      </c>
      <c r="M825">
        <f t="shared" si="1066"/>
        <v>94.177282329494062</v>
      </c>
      <c r="N825">
        <f t="shared" ref="N825" si="1067">(N824/M824)*M825</f>
        <v>87.537137530281271</v>
      </c>
    </row>
    <row r="827" spans="1:17" x14ac:dyDescent="0.25">
      <c r="A827" t="s">
        <v>297</v>
      </c>
      <c r="G827">
        <v>20222</v>
      </c>
      <c r="H827">
        <v>21462</v>
      </c>
      <c r="I827">
        <v>22830</v>
      </c>
      <c r="J827">
        <v>23590</v>
      </c>
      <c r="K827">
        <v>24639</v>
      </c>
      <c r="L827">
        <v>26866</v>
      </c>
      <c r="M827">
        <v>29892</v>
      </c>
      <c r="O827" t="s">
        <v>752</v>
      </c>
    </row>
    <row r="828" spans="1:17" x14ac:dyDescent="0.25">
      <c r="A828" t="s">
        <v>299</v>
      </c>
      <c r="G828">
        <f>G827/G821/G823</f>
        <v>1561.3295208453758</v>
      </c>
      <c r="H828">
        <f t="shared" ref="H828:M828" si="1068">H827/H821/H823</f>
        <v>1621.4603646065559</v>
      </c>
      <c r="I828">
        <f t="shared" si="1068"/>
        <v>1694.8553731104225</v>
      </c>
      <c r="J828">
        <f t="shared" si="1068"/>
        <v>1701.2541143708263</v>
      </c>
      <c r="K828">
        <f t="shared" si="1068"/>
        <v>1708.6380643129412</v>
      </c>
      <c r="L828">
        <f t="shared" si="1068"/>
        <v>1748.5331062491377</v>
      </c>
      <c r="M828">
        <f t="shared" si="1068"/>
        <v>1605.917437721298</v>
      </c>
    </row>
    <row r="829" spans="1:17" x14ac:dyDescent="0.25">
      <c r="A829" t="s">
        <v>301</v>
      </c>
      <c r="G829">
        <v>100</v>
      </c>
      <c r="H829">
        <f t="shared" ref="H829" si="1069">(H828/G828)*G829</f>
        <v>103.85125900448115</v>
      </c>
      <c r="I829">
        <f t="shared" ref="I829" si="1070">(I828/H828)*H829</f>
        <v>108.55206095076903</v>
      </c>
      <c r="J829">
        <f t="shared" ref="J829" si="1071">(J828/I828)*I829</f>
        <v>108.96188739515337</v>
      </c>
      <c r="K829">
        <f t="shared" ref="K829" si="1072">(K828/J828)*J829</f>
        <v>109.43481446426539</v>
      </c>
      <c r="L829">
        <f t="shared" ref="L829" si="1073">(L828/K828)*K829</f>
        <v>111.99001126311894</v>
      </c>
      <c r="M829">
        <f t="shared" ref="M829" si="1074">(M828/L828)*L829</f>
        <v>102.85576595335108</v>
      </c>
    </row>
    <row r="830" spans="1:17" x14ac:dyDescent="0.25">
      <c r="A830" t="s">
        <v>294</v>
      </c>
      <c r="G830">
        <v>21682</v>
      </c>
      <c r="H830">
        <v>24861</v>
      </c>
      <c r="I830">
        <v>23770</v>
      </c>
      <c r="J830">
        <v>25370</v>
      </c>
      <c r="K830">
        <v>26347</v>
      </c>
      <c r="L830">
        <v>28760</v>
      </c>
      <c r="M830">
        <v>31078</v>
      </c>
      <c r="O830" t="s">
        <v>799</v>
      </c>
    </row>
    <row r="831" spans="1:17" x14ac:dyDescent="0.25">
      <c r="A831" t="s">
        <v>298</v>
      </c>
      <c r="G831">
        <f>G830/G821/G823</f>
        <v>1674.0553195019997</v>
      </c>
      <c r="H831">
        <f t="shared" ref="H831:M831" si="1075">H830/H821/H823</f>
        <v>1878.255806750703</v>
      </c>
      <c r="I831">
        <f t="shared" si="1075"/>
        <v>1764.6391685867168</v>
      </c>
      <c r="J831">
        <f t="shared" si="1075"/>
        <v>1829.623437116908</v>
      </c>
      <c r="K831">
        <f t="shared" si="1075"/>
        <v>1827.0825553168984</v>
      </c>
      <c r="L831">
        <f t="shared" si="1075"/>
        <v>1871.8012408146058</v>
      </c>
      <c r="M831">
        <f t="shared" si="1075"/>
        <v>1669.6340870300583</v>
      </c>
    </row>
    <row r="832" spans="1:17" x14ac:dyDescent="0.25">
      <c r="A832" t="s">
        <v>300</v>
      </c>
      <c r="G832">
        <v>100</v>
      </c>
      <c r="H832">
        <f t="shared" ref="H832" si="1076">(H831/G831)*G832</f>
        <v>112.19795336927389</v>
      </c>
      <c r="I832">
        <f t="shared" ref="I832" si="1077">(I831/H831)*H832</f>
        <v>105.41104275524562</v>
      </c>
      <c r="J832">
        <f t="shared" ref="J832" si="1078">(J831/I831)*I832</f>
        <v>109.29288989453387</v>
      </c>
      <c r="K832">
        <f t="shared" ref="K832" si="1079">(K831/J831)*J832</f>
        <v>109.14110985653814</v>
      </c>
      <c r="L832">
        <f t="shared" ref="L832" si="1080">(L831/K831)*K832</f>
        <v>111.81238869522134</v>
      </c>
      <c r="M832">
        <f t="shared" ref="M832" si="1081">(M831/L831)*L832</f>
        <v>99.735896871481103</v>
      </c>
    </row>
    <row r="834" spans="1:19" x14ac:dyDescent="0.25">
      <c r="A834" s="2" t="s">
        <v>90</v>
      </c>
      <c r="B834" s="2"/>
      <c r="C834" t="s">
        <v>469</v>
      </c>
      <c r="D834" s="5"/>
    </row>
    <row r="835" spans="1:19" x14ac:dyDescent="0.25">
      <c r="A835" s="4" t="s">
        <v>771</v>
      </c>
      <c r="B835" s="9"/>
      <c r="C835">
        <v>2015</v>
      </c>
      <c r="D835">
        <v>2016</v>
      </c>
      <c r="E835">
        <v>2017</v>
      </c>
      <c r="F835">
        <f>E835+1</f>
        <v>2018</v>
      </c>
      <c r="G835">
        <f t="shared" ref="G835:J835" si="1082">F835+1</f>
        <v>2019</v>
      </c>
      <c r="H835">
        <f t="shared" si="1082"/>
        <v>2020</v>
      </c>
      <c r="I835">
        <f t="shared" si="1082"/>
        <v>2021</v>
      </c>
      <c r="J835">
        <f t="shared" si="1082"/>
        <v>2022</v>
      </c>
      <c r="K835">
        <f>J835+1</f>
        <v>2023</v>
      </c>
      <c r="L835">
        <f t="shared" ref="L835:M835" si="1083">K835+1</f>
        <v>2024</v>
      </c>
      <c r="M835">
        <f t="shared" si="1083"/>
        <v>2025</v>
      </c>
      <c r="N835">
        <f t="shared" ref="N835" si="1084">M835+1</f>
        <v>2026</v>
      </c>
      <c r="O835">
        <f t="shared" ref="O835" si="1085">N835+1</f>
        <v>2027</v>
      </c>
      <c r="P835">
        <f t="shared" ref="P835" si="1086">O835+1</f>
        <v>2028</v>
      </c>
    </row>
    <row r="836" spans="1:19" x14ac:dyDescent="0.25">
      <c r="A836" t="s">
        <v>282</v>
      </c>
      <c r="C836" s="13">
        <v>8.1509999999999998</v>
      </c>
      <c r="D836" s="13">
        <v>8.1739999999999995</v>
      </c>
      <c r="E836" s="13">
        <v>8.9139999999999997</v>
      </c>
      <c r="F836" s="13">
        <v>9.8260000000000005</v>
      </c>
      <c r="G836" s="13">
        <v>9.4710000000000001</v>
      </c>
      <c r="H836" s="13">
        <v>10.602</v>
      </c>
      <c r="I836" s="13">
        <v>12.597</v>
      </c>
      <c r="J836" s="13">
        <v>10.499000000000001</v>
      </c>
      <c r="K836" s="13">
        <v>5.4329999999999998</v>
      </c>
      <c r="L836" s="13">
        <v>4.4560000000000004</v>
      </c>
      <c r="M836" s="13">
        <v>3.149</v>
      </c>
      <c r="N836" s="13">
        <v>4.133</v>
      </c>
      <c r="O836" s="13">
        <v>5.6390000000000002</v>
      </c>
      <c r="P836" s="13">
        <v>4.5860000000000003</v>
      </c>
      <c r="Q836" s="13"/>
      <c r="R836" s="13"/>
      <c r="S836" s="13"/>
    </row>
    <row r="837" spans="1:19" x14ac:dyDescent="0.25">
      <c r="A837" s="7" t="s">
        <v>283</v>
      </c>
      <c r="B837" s="7"/>
      <c r="C837">
        <v>14287</v>
      </c>
      <c r="D837">
        <v>14406</v>
      </c>
      <c r="E837">
        <v>16215</v>
      </c>
      <c r="F837">
        <v>17132</v>
      </c>
      <c r="G837" s="8">
        <v>18498</v>
      </c>
      <c r="H837" s="8">
        <v>23086</v>
      </c>
      <c r="I837" s="8">
        <v>24168</v>
      </c>
      <c r="J837" s="8">
        <v>24755</v>
      </c>
      <c r="K837" s="8">
        <v>30291</v>
      </c>
      <c r="L837" s="8">
        <v>37175</v>
      </c>
      <c r="M837" s="8">
        <v>41595</v>
      </c>
      <c r="N837" s="8">
        <v>49029</v>
      </c>
      <c r="O837" s="8">
        <v>56656</v>
      </c>
      <c r="P837" s="8">
        <v>64724</v>
      </c>
    </row>
    <row r="838" spans="1:19" x14ac:dyDescent="0.25">
      <c r="A838" s="7" t="s">
        <v>284</v>
      </c>
      <c r="B838" s="7"/>
      <c r="C838">
        <v>543</v>
      </c>
      <c r="D838">
        <v>978</v>
      </c>
      <c r="E838">
        <v>788</v>
      </c>
      <c r="F838">
        <v>879</v>
      </c>
      <c r="G838">
        <v>577</v>
      </c>
      <c r="H838">
        <v>1014</v>
      </c>
      <c r="I838">
        <v>1003</v>
      </c>
      <c r="J838">
        <v>1687</v>
      </c>
      <c r="K838">
        <v>1425</v>
      </c>
      <c r="L838">
        <v>2551</v>
      </c>
      <c r="M838">
        <v>3261</v>
      </c>
      <c r="N838">
        <v>3428</v>
      </c>
      <c r="O838">
        <v>3846</v>
      </c>
      <c r="P838">
        <v>3653</v>
      </c>
    </row>
    <row r="839" spans="1:19" x14ac:dyDescent="0.25">
      <c r="A839" s="7" t="s">
        <v>285</v>
      </c>
      <c r="B839" s="7"/>
      <c r="C839" s="8">
        <f t="shared" ref="C839:D839" si="1087">C837-C838</f>
        <v>13744</v>
      </c>
      <c r="D839" s="8">
        <f t="shared" si="1087"/>
        <v>13428</v>
      </c>
      <c r="E839" s="8">
        <f>E837-E838</f>
        <v>15427</v>
      </c>
      <c r="F839" s="8">
        <f t="shared" ref="F839:M839" si="1088">F837-F838</f>
        <v>16253</v>
      </c>
      <c r="G839" s="8">
        <f t="shared" si="1088"/>
        <v>17921</v>
      </c>
      <c r="H839" s="8">
        <f t="shared" si="1088"/>
        <v>22072</v>
      </c>
      <c r="I839" s="8">
        <f t="shared" si="1088"/>
        <v>23165</v>
      </c>
      <c r="J839" s="8">
        <f t="shared" si="1088"/>
        <v>23068</v>
      </c>
      <c r="K839" s="8">
        <f t="shared" si="1088"/>
        <v>28866</v>
      </c>
      <c r="L839" s="8">
        <f t="shared" si="1088"/>
        <v>34624</v>
      </c>
      <c r="M839" s="8">
        <f t="shared" si="1088"/>
        <v>38334</v>
      </c>
      <c r="N839" s="8">
        <f t="shared" ref="N839:P839" si="1089">N837-N838</f>
        <v>45601</v>
      </c>
      <c r="O839" s="8">
        <f t="shared" si="1089"/>
        <v>52810</v>
      </c>
      <c r="P839" s="8">
        <f t="shared" si="1089"/>
        <v>61071</v>
      </c>
    </row>
    <row r="840" spans="1:19" x14ac:dyDescent="0.25">
      <c r="A840" t="s">
        <v>286</v>
      </c>
      <c r="C840">
        <v>1</v>
      </c>
      <c r="D840">
        <f t="shared" ref="D840:M840" si="1090">C840*(1+(D836/100))</f>
        <v>1.0817399999999999</v>
      </c>
      <c r="E840">
        <f t="shared" si="1090"/>
        <v>1.1781663035999999</v>
      </c>
      <c r="F840">
        <f t="shared" si="1090"/>
        <v>1.2939329245917359</v>
      </c>
      <c r="G840">
        <f t="shared" si="1090"/>
        <v>1.4164813118798194</v>
      </c>
      <c r="H840">
        <f t="shared" si="1090"/>
        <v>1.5666566605653178</v>
      </c>
      <c r="I840">
        <f t="shared" si="1090"/>
        <v>1.7640084000967309</v>
      </c>
      <c r="J840">
        <f t="shared" si="1090"/>
        <v>1.9492116420228864</v>
      </c>
      <c r="K840">
        <f t="shared" si="1090"/>
        <v>2.0551123105339899</v>
      </c>
      <c r="L840">
        <f t="shared" si="1090"/>
        <v>2.1466881150913846</v>
      </c>
      <c r="M840">
        <f t="shared" si="1090"/>
        <v>2.2142873238356122</v>
      </c>
      <c r="N840">
        <f t="shared" ref="N840" si="1091">M840*(1+(N836/100))</f>
        <v>2.3058038189297383</v>
      </c>
      <c r="O840">
        <f t="shared" ref="O840" si="1092">N840*(1+(O836/100))</f>
        <v>2.4358280962791863</v>
      </c>
      <c r="P840">
        <f t="shared" ref="P840" si="1093">O840*(1+(P836/100))</f>
        <v>2.5475351727745497</v>
      </c>
    </row>
    <row r="841" spans="1:19" x14ac:dyDescent="0.25">
      <c r="A841" t="s">
        <v>287</v>
      </c>
      <c r="C841">
        <f>C839/C840</f>
        <v>13744</v>
      </c>
      <c r="D841">
        <f t="shared" ref="D841:M841" si="1094">D839/D840</f>
        <v>12413.334072882579</v>
      </c>
      <c r="E841">
        <f t="shared" si="1094"/>
        <v>13094.076746942537</v>
      </c>
      <c r="F841">
        <f t="shared" si="1094"/>
        <v>12560.929311794254</v>
      </c>
      <c r="G841">
        <f t="shared" si="1094"/>
        <v>12651.772988248571</v>
      </c>
      <c r="H841">
        <f t="shared" si="1094"/>
        <v>14088.60062040362</v>
      </c>
      <c r="I841">
        <f t="shared" si="1094"/>
        <v>13132.02363363447</v>
      </c>
      <c r="J841">
        <f t="shared" si="1094"/>
        <v>11834.528125463119</v>
      </c>
      <c r="K841">
        <f t="shared" si="1094"/>
        <v>14045.947684727558</v>
      </c>
      <c r="L841">
        <f t="shared" si="1094"/>
        <v>16129.031393331235</v>
      </c>
      <c r="M841">
        <f t="shared" si="1094"/>
        <v>17312.116448193108</v>
      </c>
      <c r="N841">
        <f t="shared" ref="N841:P841" si="1095">N839/N840</f>
        <v>19776.617431905441</v>
      </c>
      <c r="O841">
        <f t="shared" si="1095"/>
        <v>21680.51188861363</v>
      </c>
      <c r="P841">
        <f t="shared" si="1095"/>
        <v>23972.583637966763</v>
      </c>
    </row>
    <row r="842" spans="1:19" x14ac:dyDescent="0.25">
      <c r="A842" t="s">
        <v>288</v>
      </c>
      <c r="C842" s="13">
        <v>12.345000000000001</v>
      </c>
      <c r="D842" s="13">
        <v>12.654</v>
      </c>
      <c r="E842" s="13">
        <v>12.97</v>
      </c>
      <c r="F842" s="13">
        <v>13.294</v>
      </c>
      <c r="G842" s="13">
        <v>13.627000000000001</v>
      </c>
      <c r="H842" s="13">
        <v>13.967000000000001</v>
      </c>
      <c r="I842" s="13">
        <v>14.317</v>
      </c>
      <c r="J842" s="13">
        <v>14.673999999999999</v>
      </c>
      <c r="K842" s="13">
        <v>15.041</v>
      </c>
      <c r="L842" s="13">
        <v>15.417</v>
      </c>
      <c r="M842" s="13">
        <v>15.803000000000001</v>
      </c>
      <c r="N842" s="13">
        <v>16.198</v>
      </c>
      <c r="O842" s="13">
        <v>16.603000000000002</v>
      </c>
      <c r="P842" s="13">
        <v>17.018000000000001</v>
      </c>
      <c r="Q842" s="13"/>
      <c r="R842" s="13"/>
      <c r="S842" s="13"/>
    </row>
    <row r="843" spans="1:19" x14ac:dyDescent="0.25">
      <c r="A843" t="s">
        <v>289</v>
      </c>
      <c r="C843">
        <f>C841/C842</f>
        <v>1113.3252328878089</v>
      </c>
      <c r="D843">
        <f t="shared" ref="D843:H843" si="1096">D841/D842</f>
        <v>980.98103942489161</v>
      </c>
      <c r="E843">
        <f t="shared" si="1096"/>
        <v>1009.5664415530098</v>
      </c>
      <c r="F843">
        <f t="shared" si="1096"/>
        <v>944.85702661307766</v>
      </c>
      <c r="G843">
        <f t="shared" si="1096"/>
        <v>928.43421062952746</v>
      </c>
      <c r="H843">
        <f t="shared" si="1096"/>
        <v>1008.7062805472628</v>
      </c>
      <c r="I843">
        <f>I841/I842</f>
        <v>917.23291427215679</v>
      </c>
      <c r="J843">
        <f>J841/J842</f>
        <v>806.49639671958016</v>
      </c>
      <c r="K843">
        <f>K841/K842</f>
        <v>933.84400536716691</v>
      </c>
      <c r="L843">
        <f>L841/L842</f>
        <v>1046.1848215172365</v>
      </c>
      <c r="M843">
        <f>M841/M842</f>
        <v>1095.4955671830101</v>
      </c>
      <c r="N843">
        <f t="shared" ref="N843:P843" si="1097">N841/N842</f>
        <v>1220.9295858689616</v>
      </c>
      <c r="O843">
        <f t="shared" si="1097"/>
        <v>1305.8189416740124</v>
      </c>
      <c r="P843">
        <f t="shared" si="1097"/>
        <v>1408.6604558683021</v>
      </c>
    </row>
    <row r="844" spans="1:19" x14ac:dyDescent="0.25">
      <c r="A844" t="s">
        <v>290</v>
      </c>
      <c r="G844">
        <v>100</v>
      </c>
      <c r="H844">
        <f t="shared" ref="H844:M844" si="1098">(H843/G843)*G844</f>
        <v>108.64596209388995</v>
      </c>
      <c r="I844">
        <f t="shared" si="1098"/>
        <v>98.793528261978238</v>
      </c>
      <c r="J844">
        <f t="shared" si="1098"/>
        <v>86.866294615827755</v>
      </c>
      <c r="K844">
        <f t="shared" si="1098"/>
        <v>100.58267938381668</v>
      </c>
      <c r="L844">
        <f t="shared" si="1098"/>
        <v>112.68270918279367</v>
      </c>
      <c r="M844">
        <f t="shared" si="1098"/>
        <v>117.99388202640726</v>
      </c>
      <c r="N844">
        <f t="shared" ref="N844" si="1099">(N843/M843)*M844</f>
        <v>131.5041574180153</v>
      </c>
      <c r="O844">
        <f t="shared" ref="O844" si="1100">(O843/N843)*N844</f>
        <v>140.64743917488758</v>
      </c>
      <c r="P844">
        <f t="shared" ref="P844" si="1101">(P843/O843)*O844</f>
        <v>151.72431603022852</v>
      </c>
    </row>
    <row r="846" spans="1:19" x14ac:dyDescent="0.25">
      <c r="A846" t="s">
        <v>297</v>
      </c>
      <c r="G846">
        <v>1176</v>
      </c>
      <c r="H846">
        <v>1098</v>
      </c>
      <c r="I846">
        <v>1389</v>
      </c>
      <c r="J846">
        <v>1732</v>
      </c>
      <c r="K846">
        <v>1736</v>
      </c>
      <c r="L846">
        <v>1784</v>
      </c>
      <c r="M846">
        <v>2304</v>
      </c>
      <c r="O846" t="s">
        <v>772</v>
      </c>
      <c r="P846" t="s">
        <v>774</v>
      </c>
    </row>
    <row r="847" spans="1:19" x14ac:dyDescent="0.25">
      <c r="A847" t="s">
        <v>775</v>
      </c>
      <c r="G847">
        <f>G846/G840/G842</f>
        <v>60.925095234659018</v>
      </c>
      <c r="H847">
        <f t="shared" ref="H847:M847" si="1102">H846/H840/H842</f>
        <v>50.179389998228274</v>
      </c>
      <c r="I847">
        <f t="shared" si="1102"/>
        <v>54.998338783683394</v>
      </c>
      <c r="J847">
        <f t="shared" si="1102"/>
        <v>60.553656975824218</v>
      </c>
      <c r="K847">
        <f t="shared" si="1102"/>
        <v>56.161338367539734</v>
      </c>
      <c r="L847">
        <f t="shared" si="1102"/>
        <v>53.904624583720832</v>
      </c>
      <c r="M847">
        <f t="shared" si="1102"/>
        <v>65.842901517964592</v>
      </c>
    </row>
    <row r="848" spans="1:19" x14ac:dyDescent="0.25">
      <c r="A848" t="s">
        <v>301</v>
      </c>
      <c r="G848">
        <v>100</v>
      </c>
      <c r="H848">
        <f t="shared" ref="H848" si="1103">(H847/G847)*G848</f>
        <v>82.362431777837031</v>
      </c>
      <c r="I848">
        <f t="shared" ref="I848" si="1104">(I847/H847)*H848</f>
        <v>90.272060424118933</v>
      </c>
      <c r="J848">
        <f t="shared" ref="J848" si="1105">(J847/I847)*I848</f>
        <v>99.390336186748385</v>
      </c>
      <c r="K848">
        <f t="shared" ref="K848" si="1106">(K847/J847)*J848</f>
        <v>92.180961147830459</v>
      </c>
      <c r="L848">
        <f t="shared" ref="L848" si="1107">(L847/K847)*K848</f>
        <v>88.476881941836695</v>
      </c>
      <c r="M848">
        <f t="shared" ref="M848" si="1108">(M847/L847)*L848</f>
        <v>108.07188936572715</v>
      </c>
    </row>
    <row r="849" spans="1:19" x14ac:dyDescent="0.25">
      <c r="A849" t="s">
        <v>294</v>
      </c>
      <c r="G849">
        <v>1261</v>
      </c>
      <c r="H849">
        <v>1419</v>
      </c>
      <c r="I849">
        <v>1814</v>
      </c>
      <c r="J849">
        <v>2200</v>
      </c>
      <c r="K849">
        <v>2288</v>
      </c>
      <c r="L849">
        <v>2678</v>
      </c>
      <c r="M849">
        <v>3264</v>
      </c>
      <c r="O849" t="s">
        <v>773</v>
      </c>
    </row>
    <row r="850" spans="1:19" x14ac:dyDescent="0.25">
      <c r="A850" t="s">
        <v>298</v>
      </c>
      <c r="G850">
        <f>G849/G840/G842</f>
        <v>65.328694805191347</v>
      </c>
      <c r="H850">
        <f t="shared" ref="H850:M850" si="1109">H849/H840/H842</f>
        <v>64.849320953994464</v>
      </c>
      <c r="I850">
        <f t="shared" si="1109"/>
        <v>71.826484199857219</v>
      </c>
      <c r="J850">
        <f t="shared" si="1109"/>
        <v>76.91573056975362</v>
      </c>
      <c r="K850">
        <f t="shared" si="1109"/>
        <v>74.019091120351916</v>
      </c>
      <c r="L850">
        <f t="shared" si="1109"/>
        <v>80.917368069060757</v>
      </c>
      <c r="M850">
        <f t="shared" si="1109"/>
        <v>93.27744381711652</v>
      </c>
    </row>
    <row r="851" spans="1:19" x14ac:dyDescent="0.25">
      <c r="A851" t="s">
        <v>300</v>
      </c>
      <c r="G851">
        <v>100</v>
      </c>
      <c r="H851">
        <f t="shared" ref="H851" si="1110">(H850/G850)*G851</f>
        <v>99.266212416111529</v>
      </c>
      <c r="I851">
        <f t="shared" ref="I851" si="1111">(I850/H850)*H851</f>
        <v>109.94630217860946</v>
      </c>
      <c r="J851">
        <f t="shared" ref="J851" si="1112">(J850/I850)*I851</f>
        <v>117.73651807848687</v>
      </c>
      <c r="K851">
        <f t="shared" ref="K851" si="1113">(K850/J850)*J851</f>
        <v>113.30257146736994</v>
      </c>
      <c r="L851">
        <f t="shared" ref="L851" si="1114">(L850/K850)*K851</f>
        <v>123.86190832428916</v>
      </c>
      <c r="M851">
        <f t="shared" ref="M851" si="1115">(M850/L850)*L851</f>
        <v>142.7817348796998</v>
      </c>
    </row>
    <row r="853" spans="1:19" x14ac:dyDescent="0.25">
      <c r="A853" s="2" t="s">
        <v>216</v>
      </c>
      <c r="B853" s="2"/>
      <c r="C853" t="s">
        <v>356</v>
      </c>
      <c r="D853" s="5"/>
    </row>
    <row r="854" spans="1:19" x14ac:dyDescent="0.25">
      <c r="A854" t="s">
        <v>789</v>
      </c>
      <c r="C854">
        <v>2015</v>
      </c>
      <c r="D854">
        <v>2016</v>
      </c>
      <c r="E854">
        <v>2017</v>
      </c>
      <c r="F854">
        <f>E854+1</f>
        <v>2018</v>
      </c>
      <c r="G854">
        <f t="shared" ref="G854:J854" si="1116">F854+1</f>
        <v>2019</v>
      </c>
      <c r="H854">
        <f t="shared" si="1116"/>
        <v>2020</v>
      </c>
      <c r="I854">
        <f t="shared" si="1116"/>
        <v>2021</v>
      </c>
      <c r="J854">
        <f t="shared" si="1116"/>
        <v>2022</v>
      </c>
      <c r="K854">
        <f>J854+1</f>
        <v>2023</v>
      </c>
      <c r="L854">
        <f t="shared" ref="L854:M854" si="1117">K854+1</f>
        <v>2024</v>
      </c>
      <c r="M854">
        <f t="shared" si="1117"/>
        <v>2025</v>
      </c>
      <c r="N854">
        <f>M854+1</f>
        <v>2026</v>
      </c>
      <c r="O854">
        <f t="shared" ref="O854:P854" si="1118">N854+1</f>
        <v>2027</v>
      </c>
      <c r="P854">
        <f t="shared" si="1118"/>
        <v>2028</v>
      </c>
    </row>
    <row r="855" spans="1:19" x14ac:dyDescent="0.25">
      <c r="A855" t="s">
        <v>589</v>
      </c>
      <c r="C855" s="13">
        <v>12003.299000000001</v>
      </c>
      <c r="D855" s="13">
        <v>12971.93</v>
      </c>
      <c r="E855" s="13">
        <v>14213.633</v>
      </c>
      <c r="F855" s="13">
        <v>16707.099999999999</v>
      </c>
      <c r="G855" s="13">
        <v>18846.773000000001</v>
      </c>
      <c r="H855" s="13">
        <v>19316.767</v>
      </c>
      <c r="I855" s="13">
        <v>21808.078000000001</v>
      </c>
      <c r="J855" s="13">
        <v>24482.312999999998</v>
      </c>
      <c r="K855" s="13">
        <v>27901.556</v>
      </c>
      <c r="L855" s="13">
        <v>31133.830999999998</v>
      </c>
      <c r="M855" s="13">
        <v>35883.025000000001</v>
      </c>
      <c r="N855" s="13">
        <v>41235.906000000003</v>
      </c>
      <c r="O855" s="13">
        <v>49508.434000000001</v>
      </c>
      <c r="P855" s="13">
        <v>57078.798000000003</v>
      </c>
      <c r="Q855" s="13"/>
      <c r="R855" s="13"/>
      <c r="S855" s="13"/>
    </row>
    <row r="856" spans="1:19" x14ac:dyDescent="0.25">
      <c r="A856" t="s">
        <v>282</v>
      </c>
      <c r="C856" s="13">
        <v>3.6920000000000002</v>
      </c>
      <c r="D856" s="13">
        <v>5.1689999999999996</v>
      </c>
      <c r="E856" s="13">
        <v>5.5759999999999996</v>
      </c>
      <c r="F856" s="13">
        <v>2.5489999999999999</v>
      </c>
      <c r="G856" s="13">
        <v>2.137</v>
      </c>
      <c r="H856" s="13">
        <v>2.758</v>
      </c>
      <c r="I856" s="13">
        <v>2.2069999999999999</v>
      </c>
      <c r="J856" s="13">
        <v>7.1920000000000002</v>
      </c>
      <c r="K856" s="13">
        <v>5.3520000000000003</v>
      </c>
      <c r="L856" s="13">
        <v>3.323</v>
      </c>
      <c r="M856" s="13">
        <v>3.5819999999999999</v>
      </c>
      <c r="N856" s="13">
        <v>3.9889999999999999</v>
      </c>
      <c r="O856" s="13">
        <v>4.8689999999999998</v>
      </c>
      <c r="P856" s="13">
        <v>4.8490000000000002</v>
      </c>
      <c r="Q856" s="13"/>
      <c r="R856" s="13"/>
      <c r="S856" s="13"/>
    </row>
    <row r="857" spans="1:19" x14ac:dyDescent="0.25">
      <c r="A857" s="7" t="s">
        <v>283</v>
      </c>
      <c r="B857" s="7"/>
      <c r="C857">
        <v>14379</v>
      </c>
      <c r="D857">
        <v>17437</v>
      </c>
      <c r="E857">
        <v>20183</v>
      </c>
      <c r="F857">
        <v>23662</v>
      </c>
      <c r="G857">
        <v>28403</v>
      </c>
      <c r="H857">
        <v>35140</v>
      </c>
      <c r="I857">
        <v>34967</v>
      </c>
      <c r="J857">
        <v>36667</v>
      </c>
      <c r="K857">
        <v>38308</v>
      </c>
      <c r="L857">
        <v>47153</v>
      </c>
      <c r="M857">
        <v>54341</v>
      </c>
      <c r="N857">
        <v>62960</v>
      </c>
      <c r="O857">
        <v>72873</v>
      </c>
      <c r="P857">
        <v>81890</v>
      </c>
    </row>
    <row r="858" spans="1:19" x14ac:dyDescent="0.25">
      <c r="A858" s="7" t="s">
        <v>284</v>
      </c>
      <c r="B858" s="7"/>
      <c r="C858">
        <v>1213</v>
      </c>
      <c r="D858">
        <v>2360</v>
      </c>
      <c r="E858">
        <v>2260</v>
      </c>
      <c r="F858">
        <v>2696</v>
      </c>
      <c r="G858">
        <v>2932</v>
      </c>
      <c r="H858">
        <v>3990</v>
      </c>
      <c r="I858">
        <v>4966</v>
      </c>
      <c r="J858">
        <v>5912</v>
      </c>
      <c r="K858">
        <v>6222</v>
      </c>
      <c r="L858">
        <v>8394</v>
      </c>
      <c r="M858">
        <v>11561</v>
      </c>
      <c r="N858" s="8">
        <v>12949</v>
      </c>
      <c r="O858" s="8">
        <v>15487</v>
      </c>
      <c r="P858" s="8">
        <v>18324</v>
      </c>
    </row>
    <row r="859" spans="1:19" x14ac:dyDescent="0.25">
      <c r="A859" s="7" t="s">
        <v>285</v>
      </c>
      <c r="B859" s="7"/>
      <c r="C859" s="8">
        <f t="shared" ref="C859:D859" si="1119">C857-C858</f>
        <v>13166</v>
      </c>
      <c r="D859" s="8">
        <f t="shared" si="1119"/>
        <v>15077</v>
      </c>
      <c r="E859" s="8">
        <f>E857-E858</f>
        <v>17923</v>
      </c>
      <c r="F859" s="8">
        <f t="shared" ref="F859:M859" si="1120">F857-F858</f>
        <v>20966</v>
      </c>
      <c r="G859" s="8">
        <f t="shared" si="1120"/>
        <v>25471</v>
      </c>
      <c r="H859" s="8">
        <f t="shared" si="1120"/>
        <v>31150</v>
      </c>
      <c r="I859" s="8">
        <f t="shared" si="1120"/>
        <v>30001</v>
      </c>
      <c r="J859" s="8">
        <f t="shared" si="1120"/>
        <v>30755</v>
      </c>
      <c r="K859" s="8">
        <f t="shared" si="1120"/>
        <v>32086</v>
      </c>
      <c r="L859" s="8">
        <f t="shared" si="1120"/>
        <v>38759</v>
      </c>
      <c r="M859" s="8">
        <f t="shared" si="1120"/>
        <v>42780</v>
      </c>
      <c r="N859" s="8">
        <f t="shared" ref="N859:P859" si="1121">N857-N858</f>
        <v>50011</v>
      </c>
      <c r="O859" s="8">
        <f t="shared" si="1121"/>
        <v>57386</v>
      </c>
      <c r="P859" s="8">
        <f t="shared" si="1121"/>
        <v>63566</v>
      </c>
    </row>
    <row r="860" spans="1:19" x14ac:dyDescent="0.25">
      <c r="A860" t="s">
        <v>286</v>
      </c>
      <c r="C860">
        <v>1</v>
      </c>
      <c r="D860">
        <f t="shared" ref="D860:M860" si="1122">C860*(1+(D856/100))</f>
        <v>1.05169</v>
      </c>
      <c r="E860">
        <f t="shared" si="1122"/>
        <v>1.1103322344</v>
      </c>
      <c r="F860">
        <f t="shared" si="1122"/>
        <v>1.138634603054856</v>
      </c>
      <c r="G860">
        <f t="shared" si="1122"/>
        <v>1.1629672245221383</v>
      </c>
      <c r="H860">
        <f t="shared" si="1122"/>
        <v>1.1950418605744588</v>
      </c>
      <c r="I860">
        <f t="shared" si="1122"/>
        <v>1.2214164344373373</v>
      </c>
      <c r="J860">
        <f t="shared" si="1122"/>
        <v>1.3092607044020705</v>
      </c>
      <c r="K860">
        <f t="shared" si="1122"/>
        <v>1.3793323373016693</v>
      </c>
      <c r="L860">
        <f t="shared" si="1122"/>
        <v>1.425167550870204</v>
      </c>
      <c r="M860">
        <f t="shared" si="1122"/>
        <v>1.4762170525423746</v>
      </c>
      <c r="N860">
        <f t="shared" ref="N860" si="1123">M860*(1+(N856/100))</f>
        <v>1.5351033507682899</v>
      </c>
      <c r="O860">
        <f t="shared" ref="O860" si="1124">N860*(1+(O856/100))</f>
        <v>1.6098475329171977</v>
      </c>
      <c r="P860">
        <f t="shared" ref="P860" si="1125">O860*(1+(P856/100))</f>
        <v>1.6879090397883525</v>
      </c>
    </row>
    <row r="861" spans="1:19" x14ac:dyDescent="0.25">
      <c r="A861" t="s">
        <v>287</v>
      </c>
      <c r="C861">
        <f>C859/C860</f>
        <v>13166</v>
      </c>
      <c r="D861">
        <f t="shared" ref="D861:M861" si="1126">D859/D860</f>
        <v>14335.973528321083</v>
      </c>
      <c r="E861">
        <f t="shared" si="1126"/>
        <v>16142.015375861991</v>
      </c>
      <c r="F861">
        <f t="shared" si="1126"/>
        <v>18413.281963985704</v>
      </c>
      <c r="G861">
        <f t="shared" si="1126"/>
        <v>21901.735029949792</v>
      </c>
      <c r="H861">
        <f t="shared" si="1126"/>
        <v>26066.032519585664</v>
      </c>
      <c r="I861">
        <f t="shared" si="1126"/>
        <v>24562.466292522407</v>
      </c>
      <c r="J861">
        <f t="shared" si="1126"/>
        <v>23490.355966992513</v>
      </c>
      <c r="K861">
        <f t="shared" si="1126"/>
        <v>23261.979098357479</v>
      </c>
      <c r="L861">
        <f t="shared" si="1126"/>
        <v>27196.100540132175</v>
      </c>
      <c r="M861">
        <f t="shared" si="1126"/>
        <v>28979.478272739983</v>
      </c>
      <c r="N861">
        <f t="shared" ref="N861:P861" si="1127">N859/N860</f>
        <v>32578.262548231982</v>
      </c>
      <c r="O861">
        <f t="shared" si="1127"/>
        <v>35646.854019778555</v>
      </c>
      <c r="P861">
        <f t="shared" si="1127"/>
        <v>37659.612278615772</v>
      </c>
    </row>
    <row r="862" spans="1:19" x14ac:dyDescent="0.25">
      <c r="A862" t="s">
        <v>288</v>
      </c>
      <c r="C862" s="13">
        <v>35.491999999999997</v>
      </c>
      <c r="D862" s="13">
        <v>36.561</v>
      </c>
      <c r="E862" s="13">
        <v>37.673999999999999</v>
      </c>
      <c r="F862" s="13">
        <v>38.823</v>
      </c>
      <c r="G862" s="13">
        <v>39.823</v>
      </c>
      <c r="H862" s="13">
        <v>41.222000000000001</v>
      </c>
      <c r="I862" s="13">
        <v>42.46</v>
      </c>
      <c r="J862" s="13">
        <v>43.798999999999999</v>
      </c>
      <c r="K862" s="13">
        <v>45.222000000000001</v>
      </c>
      <c r="L862" s="13">
        <v>46.622999999999998</v>
      </c>
      <c r="M862" s="13">
        <v>48.021999999999998</v>
      </c>
      <c r="N862" s="13">
        <v>49.706000000000003</v>
      </c>
      <c r="O862" s="13">
        <v>51.948</v>
      </c>
      <c r="P862" s="13">
        <v>54.012999999999998</v>
      </c>
      <c r="Q862" s="13"/>
      <c r="R862" s="13"/>
      <c r="S862" s="13"/>
    </row>
    <row r="863" spans="1:19" x14ac:dyDescent="0.25">
      <c r="A863" t="s">
        <v>289</v>
      </c>
      <c r="C863">
        <f>C861/C862</f>
        <v>370.95683534317595</v>
      </c>
      <c r="D863">
        <f t="shared" ref="D863:H863" si="1128">D861/D862</f>
        <v>392.11108909277874</v>
      </c>
      <c r="E863">
        <f t="shared" si="1128"/>
        <v>428.46566268147768</v>
      </c>
      <c r="F863">
        <f t="shared" si="1128"/>
        <v>474.28797269622913</v>
      </c>
      <c r="G863">
        <f t="shared" si="1128"/>
        <v>549.97702408030011</v>
      </c>
      <c r="H863">
        <f t="shared" si="1128"/>
        <v>632.33303865862069</v>
      </c>
      <c r="I863">
        <f>I861/I862</f>
        <v>578.48483967316076</v>
      </c>
      <c r="J863">
        <f>J861/J862</f>
        <v>536.32174175192381</v>
      </c>
      <c r="K863">
        <f>K861/K862</f>
        <v>514.39518593510854</v>
      </c>
      <c r="L863">
        <f>L861/L862</f>
        <v>583.31940330163604</v>
      </c>
      <c r="M863">
        <f>M861/M862</f>
        <v>603.46254368289499</v>
      </c>
      <c r="N863">
        <f t="shared" ref="N863:P863" si="1129">N861/N862</f>
        <v>655.41911536297391</v>
      </c>
      <c r="O863">
        <f t="shared" si="1129"/>
        <v>686.20262608336327</v>
      </c>
      <c r="P863">
        <f t="shared" si="1129"/>
        <v>697.23237514331311</v>
      </c>
    </row>
    <row r="864" spans="1:19" x14ac:dyDescent="0.25">
      <c r="A864" t="s">
        <v>290</v>
      </c>
      <c r="G864">
        <v>100</v>
      </c>
      <c r="H864">
        <f t="shared" ref="H864:M864" si="1130">(H863/G863)*G864</f>
        <v>114.97444638092664</v>
      </c>
      <c r="I864">
        <f t="shared" si="1130"/>
        <v>105.18345573445234</v>
      </c>
      <c r="J864">
        <f t="shared" si="1130"/>
        <v>97.51711767392257</v>
      </c>
      <c r="K864">
        <f t="shared" si="1130"/>
        <v>93.530304615053069</v>
      </c>
      <c r="L864">
        <f t="shared" si="1130"/>
        <v>106.06250402498043</v>
      </c>
      <c r="M864">
        <f t="shared" si="1130"/>
        <v>109.72504618570856</v>
      </c>
      <c r="N864">
        <f t="shared" ref="N864" si="1131">(N863/M863)*M864</f>
        <v>119.17209022667797</v>
      </c>
      <c r="O864">
        <f t="shared" ref="O864" si="1132">(O863/N863)*N864</f>
        <v>124.76932599700257</v>
      </c>
      <c r="P864">
        <f t="shared" ref="P864" si="1133">(P863/O863)*O864</f>
        <v>126.77481869524651</v>
      </c>
    </row>
    <row r="865" spans="1:19" x14ac:dyDescent="0.25">
      <c r="A865" t="s">
        <v>519</v>
      </c>
      <c r="M865" s="12">
        <f>(M864-G864)/G864</f>
        <v>9.7250461857085635E-2</v>
      </c>
    </row>
    <row r="866" spans="1:19" x14ac:dyDescent="0.25">
      <c r="M866" s="12"/>
    </row>
    <row r="867" spans="1:19" x14ac:dyDescent="0.25">
      <c r="A867" t="s">
        <v>297</v>
      </c>
      <c r="G867">
        <v>2600</v>
      </c>
      <c r="H867">
        <v>2900</v>
      </c>
      <c r="I867">
        <v>3696</v>
      </c>
      <c r="J867">
        <v>3722</v>
      </c>
      <c r="K867">
        <v>4532</v>
      </c>
      <c r="L867">
        <v>4688</v>
      </c>
      <c r="M867" s="6">
        <v>5870</v>
      </c>
      <c r="O867" s="5" t="s">
        <v>655</v>
      </c>
    </row>
    <row r="868" spans="1:19" x14ac:dyDescent="0.25">
      <c r="A868" t="s">
        <v>299</v>
      </c>
      <c r="G868">
        <f t="shared" ref="G868:M868" si="1134">(G867/G860)/G862</f>
        <v>56.139934145058312</v>
      </c>
      <c r="H868">
        <f t="shared" si="1134"/>
        <v>58.868886424077054</v>
      </c>
      <c r="I868">
        <f t="shared" si="1134"/>
        <v>71.266956682510653</v>
      </c>
      <c r="J868">
        <f t="shared" si="1134"/>
        <v>64.906178598623328</v>
      </c>
      <c r="K868">
        <f t="shared" si="1134"/>
        <v>72.655955328115439</v>
      </c>
      <c r="L868">
        <f t="shared" si="1134"/>
        <v>70.553971017778309</v>
      </c>
      <c r="M868">
        <f t="shared" si="1134"/>
        <v>82.803299004642213</v>
      </c>
      <c r="O868" t="s">
        <v>740</v>
      </c>
    </row>
    <row r="869" spans="1:19" x14ac:dyDescent="0.25">
      <c r="A869" t="s">
        <v>301</v>
      </c>
      <c r="G869">
        <v>100</v>
      </c>
      <c r="H869">
        <f t="shared" ref="H869" si="1135">(H868/G868)*G869</f>
        <v>104.86098233027398</v>
      </c>
      <c r="I869">
        <f t="shared" ref="I869" si="1136">(I868/H868)*H869</f>
        <v>126.94520891023146</v>
      </c>
      <c r="J869">
        <f t="shared" ref="J869" si="1137">(J868/I868)*I869</f>
        <v>115.61498884361738</v>
      </c>
      <c r="K869">
        <f t="shared" ref="K869" si="1138">(K868/J868)*J869</f>
        <v>129.41938111359707</v>
      </c>
      <c r="L869">
        <f t="shared" ref="L869" si="1139">(L868/K868)*K869</f>
        <v>125.67519376755233</v>
      </c>
      <c r="M869">
        <f t="shared" ref="M869" si="1140">(M868/L868)*L869</f>
        <v>147.49447120954795</v>
      </c>
    </row>
    <row r="870" spans="1:19" x14ac:dyDescent="0.25">
      <c r="A870" t="s">
        <v>519</v>
      </c>
      <c r="M870" s="12">
        <f>(M868-G868)/G868</f>
        <v>0.4749447120954795</v>
      </c>
    </row>
    <row r="871" spans="1:19" x14ac:dyDescent="0.25">
      <c r="A871" t="s">
        <v>294</v>
      </c>
      <c r="G871">
        <v>3400</v>
      </c>
      <c r="H871">
        <v>3500</v>
      </c>
      <c r="I871">
        <v>4004</v>
      </c>
      <c r="J871">
        <v>4140</v>
      </c>
      <c r="K871">
        <v>5042</v>
      </c>
      <c r="L871">
        <v>4847</v>
      </c>
      <c r="M871" s="6">
        <v>5040</v>
      </c>
      <c r="O871" t="s">
        <v>656</v>
      </c>
    </row>
    <row r="872" spans="1:19" x14ac:dyDescent="0.25">
      <c r="A872" t="s">
        <v>298</v>
      </c>
      <c r="G872">
        <f t="shared" ref="G872:M872" si="1141">(G871/G860)/G862</f>
        <v>73.413760035845485</v>
      </c>
      <c r="H872">
        <f t="shared" si="1141"/>
        <v>71.048656029058506</v>
      </c>
      <c r="I872">
        <f t="shared" si="1141"/>
        <v>77.205869739386543</v>
      </c>
      <c r="J872">
        <f t="shared" si="1141"/>
        <v>72.19548076257405</v>
      </c>
      <c r="K872">
        <f t="shared" si="1141"/>
        <v>80.832155067157558</v>
      </c>
      <c r="L872">
        <f t="shared" si="1141"/>
        <v>72.946906468253289</v>
      </c>
      <c r="M872">
        <f t="shared" si="1141"/>
        <v>71.095166436694498</v>
      </c>
    </row>
    <row r="873" spans="1:19" x14ac:dyDescent="0.25">
      <c r="A873" t="s">
        <v>300</v>
      </c>
      <c r="G873">
        <v>100</v>
      </c>
      <c r="H873">
        <f t="shared" ref="H873" si="1142">(H872/G872)*G873</f>
        <v>96.778391400151449</v>
      </c>
      <c r="I873">
        <f t="shared" ref="I873" si="1143">(I872/H872)*H873</f>
        <v>105.1653936560251</v>
      </c>
      <c r="J873">
        <f t="shared" ref="J873" si="1144">(J872/I872)*I873</f>
        <v>98.340530068645734</v>
      </c>
      <c r="K873">
        <f t="shared" ref="K873" si="1145">(K872/J872)*J873</f>
        <v>110.10491088821757</v>
      </c>
      <c r="L873">
        <f t="shared" ref="L873" si="1146">(L872/K872)*K873</f>
        <v>99.364078931028402</v>
      </c>
      <c r="M873">
        <f t="shared" ref="M873" si="1147">(M872/L872)*L873</f>
        <v>96.841745201418789</v>
      </c>
    </row>
    <row r="874" spans="1:19" x14ac:dyDescent="0.25">
      <c r="A874" t="s">
        <v>519</v>
      </c>
      <c r="M874" s="12">
        <f>(M872-G872)/G872</f>
        <v>-3.1582547985812122E-2</v>
      </c>
    </row>
    <row r="876" spans="1:19" x14ac:dyDescent="0.25">
      <c r="A876" s="2" t="s">
        <v>172</v>
      </c>
      <c r="B876" s="2"/>
      <c r="C876" t="s">
        <v>470</v>
      </c>
      <c r="E876" s="5"/>
    </row>
    <row r="877" spans="1:19" x14ac:dyDescent="0.25">
      <c r="A877" s="4" t="s">
        <v>669</v>
      </c>
      <c r="B877" s="9"/>
      <c r="C877">
        <v>2015</v>
      </c>
      <c r="D877">
        <v>2016</v>
      </c>
      <c r="E877">
        <v>2017</v>
      </c>
      <c r="F877">
        <f>E877+1</f>
        <v>2018</v>
      </c>
      <c r="G877">
        <f t="shared" ref="G877:J877" si="1148">F877+1</f>
        <v>2019</v>
      </c>
      <c r="H877">
        <f t="shared" si="1148"/>
        <v>2020</v>
      </c>
      <c r="I877">
        <f t="shared" si="1148"/>
        <v>2021</v>
      </c>
      <c r="J877">
        <f t="shared" si="1148"/>
        <v>2022</v>
      </c>
      <c r="K877">
        <f>J877+1</f>
        <v>2023</v>
      </c>
      <c r="L877">
        <f t="shared" ref="L877:M877" si="1149">K877+1</f>
        <v>2024</v>
      </c>
      <c r="M877">
        <f t="shared" si="1149"/>
        <v>2025</v>
      </c>
      <c r="N877">
        <f t="shared" ref="N877" si="1150">M877+1</f>
        <v>2026</v>
      </c>
      <c r="O877">
        <f t="shared" ref="O877" si="1151">N877+1</f>
        <v>2027</v>
      </c>
      <c r="P877">
        <f t="shared" ref="P877" si="1152">O877+1</f>
        <v>2028</v>
      </c>
      <c r="Q877">
        <f t="shared" ref="Q877" si="1153">P877+1</f>
        <v>2029</v>
      </c>
    </row>
    <row r="878" spans="1:19" x14ac:dyDescent="0.25">
      <c r="A878" s="4" t="s">
        <v>589</v>
      </c>
      <c r="B878" s="4"/>
      <c r="C878" s="13">
        <v>1470.527</v>
      </c>
      <c r="D878" s="13">
        <v>1565.1610000000001</v>
      </c>
      <c r="E878" s="13">
        <v>1736.943</v>
      </c>
      <c r="F878" s="13">
        <v>1975.376</v>
      </c>
      <c r="G878" s="13">
        <v>2152.299</v>
      </c>
      <c r="H878" s="13">
        <v>2295.3249999999998</v>
      </c>
      <c r="I878" s="13">
        <v>2687.962</v>
      </c>
      <c r="J878" s="13">
        <v>3281.6869999999999</v>
      </c>
      <c r="K878" s="13">
        <v>3654.8209999999999</v>
      </c>
      <c r="L878" s="13">
        <v>4172.8980000000001</v>
      </c>
      <c r="M878" s="13">
        <v>4482.0569999999998</v>
      </c>
      <c r="N878" s="13">
        <v>5281.8230000000003</v>
      </c>
      <c r="O878" s="13">
        <v>6041.0060000000003</v>
      </c>
      <c r="P878" s="13">
        <v>6883.848</v>
      </c>
      <c r="Q878" s="13">
        <v>7723.0879999999997</v>
      </c>
      <c r="R878" s="13"/>
      <c r="S878" s="13"/>
    </row>
    <row r="879" spans="1:19" x14ac:dyDescent="0.25">
      <c r="A879" t="s">
        <v>282</v>
      </c>
      <c r="C879">
        <v>2.5350000000000001</v>
      </c>
      <c r="D879">
        <v>5.72</v>
      </c>
      <c r="E879">
        <v>4.8230000000000004</v>
      </c>
      <c r="F879">
        <v>1.355</v>
      </c>
      <c r="G879">
        <v>2.4169999999999998</v>
      </c>
      <c r="H879">
        <v>7.7329999999999997</v>
      </c>
      <c r="I879">
        <v>0.82799999999999996</v>
      </c>
      <c r="J879">
        <v>13.882</v>
      </c>
      <c r="K879">
        <v>14.029</v>
      </c>
      <c r="L879">
        <v>4.7690000000000001</v>
      </c>
      <c r="M879">
        <v>7.0359999999999996</v>
      </c>
      <c r="N879" s="8">
        <v>5.6</v>
      </c>
      <c r="O879" s="8">
        <v>5</v>
      </c>
      <c r="P879" s="8">
        <v>5</v>
      </c>
      <c r="Q879">
        <v>5</v>
      </c>
    </row>
    <row r="880" spans="1:19" x14ac:dyDescent="0.25">
      <c r="A880" s="7" t="s">
        <v>283</v>
      </c>
      <c r="B880" s="7"/>
      <c r="C880">
        <v>1107</v>
      </c>
      <c r="D880">
        <v>1279</v>
      </c>
      <c r="E880">
        <v>1383</v>
      </c>
      <c r="F880">
        <v>1586</v>
      </c>
      <c r="G880" s="8">
        <v>1777</v>
      </c>
      <c r="H880" s="8">
        <v>2089</v>
      </c>
      <c r="I880" s="8">
        <v>2468</v>
      </c>
      <c r="J880" s="8">
        <v>2857</v>
      </c>
      <c r="K880" s="8">
        <v>3173</v>
      </c>
      <c r="L880" s="8">
        <v>3417</v>
      </c>
      <c r="M880" s="8">
        <v>3897</v>
      </c>
      <c r="N880" s="8">
        <v>4443</v>
      </c>
      <c r="O880" s="8">
        <v>5000</v>
      </c>
      <c r="P880" s="8">
        <v>5489</v>
      </c>
      <c r="Q880" s="8">
        <v>6250</v>
      </c>
    </row>
    <row r="881" spans="1:19" x14ac:dyDescent="0.25">
      <c r="A881" s="7" t="s">
        <v>284</v>
      </c>
      <c r="B881" s="7"/>
      <c r="C881">
        <v>57</v>
      </c>
      <c r="D881">
        <v>72</v>
      </c>
      <c r="E881">
        <v>92</v>
      </c>
      <c r="F881">
        <v>103</v>
      </c>
      <c r="G881">
        <v>129</v>
      </c>
      <c r="H881">
        <v>181</v>
      </c>
      <c r="I881">
        <v>220</v>
      </c>
      <c r="J881">
        <v>304</v>
      </c>
      <c r="K881">
        <v>418</v>
      </c>
      <c r="L881">
        <v>486</v>
      </c>
      <c r="M881">
        <v>576</v>
      </c>
      <c r="N881" s="8">
        <v>668</v>
      </c>
      <c r="O881" s="8">
        <v>712</v>
      </c>
      <c r="P881" s="8">
        <v>705</v>
      </c>
      <c r="Q881" s="8">
        <v>727</v>
      </c>
    </row>
    <row r="882" spans="1:19" x14ac:dyDescent="0.25">
      <c r="A882" s="7" t="s">
        <v>285</v>
      </c>
      <c r="B882" s="7"/>
      <c r="C882" s="8">
        <f t="shared" ref="C882:D882" si="1154">C880-C881</f>
        <v>1050</v>
      </c>
      <c r="D882" s="8">
        <f t="shared" si="1154"/>
        <v>1207</v>
      </c>
      <c r="E882" s="8">
        <f>E880-E881</f>
        <v>1291</v>
      </c>
      <c r="F882" s="8">
        <f t="shared" ref="F882:M882" si="1155">F880-F881</f>
        <v>1483</v>
      </c>
      <c r="G882" s="8">
        <f t="shared" si="1155"/>
        <v>1648</v>
      </c>
      <c r="H882" s="8">
        <f t="shared" si="1155"/>
        <v>1908</v>
      </c>
      <c r="I882" s="8">
        <f t="shared" si="1155"/>
        <v>2248</v>
      </c>
      <c r="J882" s="8">
        <f t="shared" si="1155"/>
        <v>2553</v>
      </c>
      <c r="K882" s="8">
        <f t="shared" si="1155"/>
        <v>2755</v>
      </c>
      <c r="L882" s="8">
        <f t="shared" si="1155"/>
        <v>2931</v>
      </c>
      <c r="M882" s="8">
        <f t="shared" si="1155"/>
        <v>3321</v>
      </c>
      <c r="N882" s="8">
        <f t="shared" ref="N882:Q882" si="1156">N880-N881</f>
        <v>3775</v>
      </c>
      <c r="O882" s="8">
        <f t="shared" si="1156"/>
        <v>4288</v>
      </c>
      <c r="P882" s="8">
        <f t="shared" si="1156"/>
        <v>4784</v>
      </c>
      <c r="Q882" s="8">
        <f t="shared" si="1156"/>
        <v>5523</v>
      </c>
    </row>
    <row r="883" spans="1:19" x14ac:dyDescent="0.25">
      <c r="A883" t="s">
        <v>286</v>
      </c>
      <c r="C883">
        <v>1</v>
      </c>
      <c r="D883">
        <f t="shared" ref="D883:Q883" si="1157">C883*(1+(D879/100))</f>
        <v>1.0571999999999999</v>
      </c>
      <c r="E883">
        <f t="shared" si="1157"/>
        <v>1.1081887559999999</v>
      </c>
      <c r="F883">
        <f t="shared" si="1157"/>
        <v>1.1232047136437999</v>
      </c>
      <c r="G883">
        <f t="shared" si="1157"/>
        <v>1.1503525715725706</v>
      </c>
      <c r="H883">
        <f t="shared" si="1157"/>
        <v>1.2393093359322773</v>
      </c>
      <c r="I883">
        <f t="shared" si="1157"/>
        <v>1.2495708172337967</v>
      </c>
      <c r="J883">
        <f t="shared" si="1157"/>
        <v>1.4230362380821924</v>
      </c>
      <c r="K883">
        <f t="shared" si="1157"/>
        <v>1.6226739919227431</v>
      </c>
      <c r="L883">
        <f t="shared" si="1157"/>
        <v>1.7000593145975387</v>
      </c>
      <c r="M883">
        <f t="shared" si="1157"/>
        <v>1.8196754879726214</v>
      </c>
      <c r="N883">
        <f t="shared" si="1157"/>
        <v>1.9215773152990883</v>
      </c>
      <c r="O883">
        <f t="shared" si="1157"/>
        <v>2.0176561810640425</v>
      </c>
      <c r="P883">
        <f t="shared" si="1157"/>
        <v>2.1185389901172447</v>
      </c>
      <c r="Q883">
        <f t="shared" si="1157"/>
        <v>2.2244659396231068</v>
      </c>
    </row>
    <row r="884" spans="1:19" x14ac:dyDescent="0.25">
      <c r="A884" t="s">
        <v>287</v>
      </c>
      <c r="C884">
        <f>C882/C883</f>
        <v>1050</v>
      </c>
      <c r="D884">
        <f t="shared" ref="D884:M884" si="1158">D882/D883</f>
        <v>1141.6950435111617</v>
      </c>
      <c r="E884">
        <f t="shared" si="1158"/>
        <v>1164.9639946355855</v>
      </c>
      <c r="F884">
        <f t="shared" si="1158"/>
        <v>1320.3292169145057</v>
      </c>
      <c r="G884">
        <f t="shared" si="1158"/>
        <v>1432.6042647491356</v>
      </c>
      <c r="H884">
        <f t="shared" si="1158"/>
        <v>1539.5671965665429</v>
      </c>
      <c r="I884">
        <f t="shared" si="1158"/>
        <v>1799.0176859095097</v>
      </c>
      <c r="J884">
        <f t="shared" si="1158"/>
        <v>1794.0512909500078</v>
      </c>
      <c r="K884">
        <f t="shared" si="1158"/>
        <v>1697.8148498796966</v>
      </c>
      <c r="L884">
        <f t="shared" si="1158"/>
        <v>1724.0574930727441</v>
      </c>
      <c r="M884">
        <f t="shared" si="1158"/>
        <v>1825.0506873069269</v>
      </c>
      <c r="N884">
        <f t="shared" ref="N884:Q884" si="1159">N882/N883</f>
        <v>1964.5319342315568</v>
      </c>
      <c r="O884">
        <f t="shared" si="1159"/>
        <v>2125.2382047265637</v>
      </c>
      <c r="P884">
        <f t="shared" si="1159"/>
        <v>2258.1599972041313</v>
      </c>
      <c r="Q884">
        <f t="shared" si="1159"/>
        <v>2482.8431407386561</v>
      </c>
    </row>
    <row r="885" spans="1:19" x14ac:dyDescent="0.25">
      <c r="A885" t="s">
        <v>288</v>
      </c>
      <c r="C885" s="13">
        <v>11.263</v>
      </c>
      <c r="D885" s="13">
        <v>11.532999999999999</v>
      </c>
      <c r="E885" s="13">
        <v>11.808999999999999</v>
      </c>
      <c r="F885" s="13">
        <v>12.09</v>
      </c>
      <c r="G885" s="13">
        <v>12.374000000000001</v>
      </c>
      <c r="H885" s="13">
        <v>12.663</v>
      </c>
      <c r="I885" s="13">
        <v>12.956</v>
      </c>
      <c r="J885" s="13">
        <v>13.246</v>
      </c>
      <c r="K885" s="13">
        <v>13.499000000000001</v>
      </c>
      <c r="L885" s="13">
        <v>13.856999999999999</v>
      </c>
      <c r="M885" s="13">
        <v>14.162000000000001</v>
      </c>
      <c r="N885" s="13">
        <v>14.471</v>
      </c>
      <c r="O885" s="13">
        <v>14.786</v>
      </c>
      <c r="P885" s="13">
        <v>15.053000000000001</v>
      </c>
      <c r="Q885" s="13">
        <v>15.321999999999999</v>
      </c>
      <c r="R885" s="13"/>
      <c r="S885" s="13"/>
    </row>
    <row r="886" spans="1:19" x14ac:dyDescent="0.25">
      <c r="A886" t="s">
        <v>289</v>
      </c>
      <c r="C886">
        <f>C884/C885</f>
        <v>93.225605966438778</v>
      </c>
      <c r="D886">
        <f t="shared" ref="D886:H886" si="1160">D884/D885</f>
        <v>98.993760817754421</v>
      </c>
      <c r="E886">
        <f t="shared" si="1160"/>
        <v>98.650520334963645</v>
      </c>
      <c r="F886">
        <f t="shared" si="1160"/>
        <v>109.20837195322628</v>
      </c>
      <c r="G886">
        <f t="shared" si="1160"/>
        <v>115.7753567762353</v>
      </c>
      <c r="H886">
        <f t="shared" si="1160"/>
        <v>121.57997287898151</v>
      </c>
      <c r="I886">
        <f>I884/I885</f>
        <v>138.85594982321007</v>
      </c>
      <c r="J886">
        <f>J884/J885</f>
        <v>135.44098527480051</v>
      </c>
      <c r="K886">
        <f>K884/K885</f>
        <v>125.77337950068127</v>
      </c>
      <c r="L886">
        <f>L884/L885</f>
        <v>124.41780277641223</v>
      </c>
      <c r="M886">
        <f>M884/M885</f>
        <v>128.86955848799087</v>
      </c>
      <c r="N886">
        <f t="shared" ref="N886:Q886" si="1161">N884/N885</f>
        <v>135.75647392934536</v>
      </c>
      <c r="O886">
        <f t="shared" si="1161"/>
        <v>143.7331397759072</v>
      </c>
      <c r="P886">
        <f t="shared" si="1161"/>
        <v>150.01395052176517</v>
      </c>
      <c r="Q886">
        <f t="shared" si="1161"/>
        <v>162.0443245489268</v>
      </c>
    </row>
    <row r="887" spans="1:19" x14ac:dyDescent="0.25">
      <c r="A887" t="s">
        <v>290</v>
      </c>
      <c r="G887">
        <v>100</v>
      </c>
      <c r="H887">
        <f t="shared" ref="H887:M887" si="1162">(H886/G886)*G887</f>
        <v>105.01368880595641</v>
      </c>
      <c r="I887">
        <f t="shared" si="1162"/>
        <v>119.93566998163844</v>
      </c>
      <c r="J887">
        <f t="shared" si="1162"/>
        <v>116.98602279980352</v>
      </c>
      <c r="K887">
        <f t="shared" si="1162"/>
        <v>108.63570884412788</v>
      </c>
      <c r="L887">
        <f t="shared" si="1162"/>
        <v>107.46484074057366</v>
      </c>
      <c r="M887">
        <f t="shared" si="1162"/>
        <v>111.31000765306504</v>
      </c>
      <c r="N887">
        <f t="shared" ref="N887" si="1163">(N886/M886)*M887</f>
        <v>117.25852349712775</v>
      </c>
      <c r="O887">
        <f t="shared" ref="O887" si="1164">(O886/N886)*N887</f>
        <v>124.1483021760039</v>
      </c>
      <c r="P887">
        <f t="shared" ref="P887" si="1165">(P886/O886)*O887</f>
        <v>129.57330013821894</v>
      </c>
      <c r="Q887">
        <f t="shared" ref="Q887" si="1166">(Q886/P886)*P887</f>
        <v>139.96443549046262</v>
      </c>
    </row>
    <row r="889" spans="1:19" x14ac:dyDescent="0.25">
      <c r="A889" t="s">
        <v>297</v>
      </c>
      <c r="G889">
        <v>232</v>
      </c>
      <c r="H889">
        <v>231</v>
      </c>
      <c r="I889">
        <v>282</v>
      </c>
      <c r="J889">
        <v>434</v>
      </c>
      <c r="K889">
        <v>367</v>
      </c>
      <c r="L889">
        <v>367</v>
      </c>
      <c r="M889">
        <v>376</v>
      </c>
      <c r="O889" t="s">
        <v>756</v>
      </c>
      <c r="P889" t="s">
        <v>757</v>
      </c>
    </row>
    <row r="890" spans="1:19" x14ac:dyDescent="0.25">
      <c r="A890" t="s">
        <v>299</v>
      </c>
      <c r="G890">
        <f>G889/G883/G885</f>
        <v>16.298472555877787</v>
      </c>
      <c r="H890">
        <f t="shared" ref="H890:M890" si="1167">H889/H883/H885</f>
        <v>14.719587911449016</v>
      </c>
      <c r="I890">
        <f t="shared" si="1167"/>
        <v>17.418762388854645</v>
      </c>
      <c r="J890">
        <f t="shared" si="1167"/>
        <v>23.02443697973499</v>
      </c>
      <c r="K890">
        <f t="shared" si="1167"/>
        <v>16.754566343647923</v>
      </c>
      <c r="L890">
        <f t="shared" si="1167"/>
        <v>15.578755925944485</v>
      </c>
      <c r="M890">
        <f t="shared" si="1167"/>
        <v>14.590470939923085</v>
      </c>
    </row>
    <row r="891" spans="1:19" x14ac:dyDescent="0.25">
      <c r="A891" t="s">
        <v>301</v>
      </c>
      <c r="G891">
        <v>100</v>
      </c>
      <c r="H891">
        <f t="shared" ref="H891" si="1168">(H890/G890)*G891</f>
        <v>90.312683357193677</v>
      </c>
      <c r="I891">
        <f t="shared" ref="I891" si="1169">(I890/H890)*H891</f>
        <v>106.87358787233619</v>
      </c>
      <c r="J891">
        <f t="shared" ref="J891" si="1170">(J890/I890)*I891</f>
        <v>141.26745252230148</v>
      </c>
      <c r="K891">
        <f t="shared" ref="K891" si="1171">(K890/J890)*J891</f>
        <v>102.79838362893493</v>
      </c>
      <c r="L891">
        <f t="shared" ref="L891" si="1172">(L890/K890)*K891</f>
        <v>95.584146750771751</v>
      </c>
      <c r="M891">
        <f t="shared" ref="M891" si="1173">(M890/L890)*L891</f>
        <v>89.520480461595525</v>
      </c>
    </row>
    <row r="892" spans="1:19" x14ac:dyDescent="0.25">
      <c r="A892" t="s">
        <v>294</v>
      </c>
      <c r="G892">
        <v>278</v>
      </c>
      <c r="H892">
        <v>310</v>
      </c>
      <c r="I892">
        <v>486</v>
      </c>
      <c r="J892">
        <v>479</v>
      </c>
      <c r="K892">
        <v>675</v>
      </c>
      <c r="L892">
        <v>767</v>
      </c>
      <c r="M892">
        <v>793</v>
      </c>
      <c r="O892" t="s">
        <v>756</v>
      </c>
      <c r="P892" t="s">
        <v>757</v>
      </c>
    </row>
    <row r="893" spans="1:19" x14ac:dyDescent="0.25">
      <c r="A893" t="s">
        <v>298</v>
      </c>
      <c r="G893">
        <f>G892/G883/G885</f>
        <v>19.530066252301829</v>
      </c>
      <c r="H893">
        <f t="shared" ref="H893:M893" si="1174">H892/H883/H885</f>
        <v>19.753559534845003</v>
      </c>
      <c r="I893">
        <f t="shared" si="1174"/>
        <v>30.019569223345243</v>
      </c>
      <c r="J893">
        <f t="shared" si="1174"/>
        <v>25.411763394684471</v>
      </c>
      <c r="K893">
        <f t="shared" si="1174"/>
        <v>30.815619296900131</v>
      </c>
      <c r="L893">
        <f t="shared" si="1174"/>
        <v>32.558326417437108</v>
      </c>
      <c r="M893">
        <f t="shared" si="1174"/>
        <v>30.771924083401611</v>
      </c>
    </row>
    <row r="894" spans="1:19" x14ac:dyDescent="0.25">
      <c r="A894" t="s">
        <v>300</v>
      </c>
      <c r="G894">
        <v>100</v>
      </c>
      <c r="H894">
        <f t="shared" ref="H894" si="1175">(H893/G893)*G894</f>
        <v>101.14435496355181</v>
      </c>
      <c r="I894">
        <f t="shared" ref="I894" si="1176">(I893/H893)*H894</f>
        <v>153.70951043142063</v>
      </c>
      <c r="J894">
        <f t="shared" ref="J894" si="1177">(J893/I893)*I894</f>
        <v>130.11611464292608</v>
      </c>
      <c r="K894">
        <f t="shared" ref="K894" si="1178">(K893/J893)*J894</f>
        <v>157.78553384716844</v>
      </c>
      <c r="L894">
        <f t="shared" ref="L894" si="1179">(L893/K893)*K894</f>
        <v>166.70873512064892</v>
      </c>
      <c r="M894">
        <f t="shared" ref="M894" si="1180">(M893/L893)*L894</f>
        <v>157.56180079406951</v>
      </c>
    </row>
    <row r="896" spans="1:19" x14ac:dyDescent="0.25">
      <c r="A896" t="s">
        <v>599</v>
      </c>
      <c r="M896" s="12">
        <f>M889/M878</f>
        <v>8.3890053160858957E-2</v>
      </c>
    </row>
    <row r="897" spans="1:24" x14ac:dyDescent="0.25">
      <c r="A897" t="s">
        <v>600</v>
      </c>
      <c r="M897" s="12">
        <f>M892/M878</f>
        <v>0.17692769190574775</v>
      </c>
    </row>
    <row r="899" spans="1:24" x14ac:dyDescent="0.25">
      <c r="A899" s="2" t="s">
        <v>54</v>
      </c>
      <c r="B899" s="2"/>
      <c r="C899" t="s">
        <v>471</v>
      </c>
    </row>
    <row r="900" spans="1:24" x14ac:dyDescent="0.25">
      <c r="A900" s="4" t="s">
        <v>739</v>
      </c>
      <c r="B900" s="4"/>
      <c r="C900">
        <v>2015</v>
      </c>
      <c r="D900">
        <v>2016</v>
      </c>
      <c r="E900">
        <v>2017</v>
      </c>
      <c r="F900">
        <f>E900+1</f>
        <v>2018</v>
      </c>
      <c r="G900">
        <f t="shared" ref="G900:J900" si="1181">F900+1</f>
        <v>2019</v>
      </c>
      <c r="H900">
        <f t="shared" si="1181"/>
        <v>2020</v>
      </c>
      <c r="I900">
        <f t="shared" si="1181"/>
        <v>2021</v>
      </c>
      <c r="J900">
        <f t="shared" si="1181"/>
        <v>2022</v>
      </c>
      <c r="K900">
        <f>J900+1</f>
        <v>2023</v>
      </c>
      <c r="L900">
        <f t="shared" ref="L900:M900" si="1182">K900+1</f>
        <v>2024</v>
      </c>
      <c r="M900">
        <f t="shared" si="1182"/>
        <v>2025</v>
      </c>
      <c r="N900">
        <f t="shared" ref="N900" si="1183">M900+1</f>
        <v>2026</v>
      </c>
      <c r="O900">
        <f t="shared" ref="O900" si="1184">N900+1</f>
        <v>2027</v>
      </c>
      <c r="P900">
        <f t="shared" ref="P900" si="1185">O900+1</f>
        <v>2028</v>
      </c>
      <c r="Q900">
        <f t="shared" ref="Q900" si="1186">P900+1</f>
        <v>2029</v>
      </c>
    </row>
    <row r="901" spans="1:24" x14ac:dyDescent="0.25">
      <c r="A901" t="s">
        <v>282</v>
      </c>
      <c r="C901">
        <v>0.94099999999999995</v>
      </c>
      <c r="D901">
        <v>0.80200000000000005</v>
      </c>
      <c r="E901">
        <v>9.1999999999999998E-2</v>
      </c>
      <c r="F901">
        <v>1.702</v>
      </c>
      <c r="G901">
        <v>3.7010000000000001</v>
      </c>
      <c r="H901">
        <v>0.8</v>
      </c>
      <c r="I901">
        <v>-1.4999999999999999E-2</v>
      </c>
      <c r="J901">
        <v>12.444000000000001</v>
      </c>
      <c r="K901">
        <v>8.4819999999999993</v>
      </c>
      <c r="L901">
        <v>5.048</v>
      </c>
      <c r="M901">
        <v>3.2269999999999999</v>
      </c>
      <c r="N901">
        <v>3.73</v>
      </c>
      <c r="O901">
        <v>2.504</v>
      </c>
      <c r="P901">
        <v>2.504</v>
      </c>
      <c r="Q901">
        <v>2.504</v>
      </c>
    </row>
    <row r="902" spans="1:24" x14ac:dyDescent="0.25">
      <c r="A902" s="7" t="s">
        <v>283</v>
      </c>
      <c r="B902" s="7"/>
      <c r="C902">
        <v>71392</v>
      </c>
      <c r="D902">
        <v>84007</v>
      </c>
      <c r="E902">
        <v>79262</v>
      </c>
      <c r="F902">
        <v>94105</v>
      </c>
      <c r="G902">
        <v>105366</v>
      </c>
      <c r="H902">
        <v>98427</v>
      </c>
      <c r="I902">
        <v>105583</v>
      </c>
      <c r="J902">
        <v>104496</v>
      </c>
      <c r="K902">
        <v>107877</v>
      </c>
      <c r="L902">
        <v>125471</v>
      </c>
      <c r="M902">
        <v>137119</v>
      </c>
      <c r="N902">
        <v>141410</v>
      </c>
      <c r="O902">
        <v>148279</v>
      </c>
      <c r="P902">
        <v>157992</v>
      </c>
      <c r="Q902">
        <v>169282</v>
      </c>
    </row>
    <row r="903" spans="1:24" x14ac:dyDescent="0.25">
      <c r="A903" s="7" t="s">
        <v>284</v>
      </c>
      <c r="B903" s="7"/>
      <c r="C903">
        <v>363</v>
      </c>
      <c r="D903">
        <v>294</v>
      </c>
      <c r="E903">
        <v>284</v>
      </c>
      <c r="F903">
        <v>468</v>
      </c>
      <c r="G903">
        <v>1085</v>
      </c>
      <c r="H903">
        <v>1280</v>
      </c>
      <c r="I903">
        <v>1608</v>
      </c>
      <c r="J903">
        <v>1134</v>
      </c>
      <c r="K903">
        <v>2253</v>
      </c>
      <c r="L903">
        <v>2050</v>
      </c>
      <c r="M903">
        <v>2363</v>
      </c>
      <c r="N903" s="8">
        <v>2443</v>
      </c>
      <c r="O903" s="8">
        <v>3308</v>
      </c>
      <c r="P903" s="8">
        <v>4005</v>
      </c>
      <c r="Q903" s="8">
        <v>4038</v>
      </c>
    </row>
    <row r="904" spans="1:24" x14ac:dyDescent="0.25">
      <c r="A904" s="7" t="s">
        <v>285</v>
      </c>
      <c r="B904" s="7"/>
      <c r="C904" s="8">
        <f t="shared" ref="C904:D904" si="1187">C902-C903</f>
        <v>71029</v>
      </c>
      <c r="D904" s="8">
        <f t="shared" si="1187"/>
        <v>83713</v>
      </c>
      <c r="E904" s="8">
        <f>E902-E903</f>
        <v>78978</v>
      </c>
      <c r="F904" s="8">
        <f t="shared" ref="F904:M904" si="1188">F902-F903</f>
        <v>93637</v>
      </c>
      <c r="G904" s="8">
        <f t="shared" si="1188"/>
        <v>104281</v>
      </c>
      <c r="H904" s="8">
        <f t="shared" si="1188"/>
        <v>97147</v>
      </c>
      <c r="I904" s="8">
        <f t="shared" si="1188"/>
        <v>103975</v>
      </c>
      <c r="J904" s="8">
        <f t="shared" si="1188"/>
        <v>103362</v>
      </c>
      <c r="K904" s="8">
        <f t="shared" si="1188"/>
        <v>105624</v>
      </c>
      <c r="L904" s="8">
        <f t="shared" si="1188"/>
        <v>123421</v>
      </c>
      <c r="M904" s="8">
        <f t="shared" si="1188"/>
        <v>134756</v>
      </c>
      <c r="N904" s="8">
        <f t="shared" ref="N904:Q904" si="1189">N902-N903</f>
        <v>138967</v>
      </c>
      <c r="O904" s="8">
        <f t="shared" si="1189"/>
        <v>144971</v>
      </c>
      <c r="P904" s="8">
        <f t="shared" si="1189"/>
        <v>153987</v>
      </c>
      <c r="Q904" s="8">
        <f t="shared" si="1189"/>
        <v>165244</v>
      </c>
    </row>
    <row r="905" spans="1:24" x14ac:dyDescent="0.25">
      <c r="A905" t="s">
        <v>286</v>
      </c>
      <c r="C905">
        <v>1</v>
      </c>
      <c r="D905">
        <f t="shared" ref="D905:M905" si="1190">C905*(1+(D901/100))</f>
        <v>1.0080199999999999</v>
      </c>
      <c r="E905">
        <f t="shared" si="1190"/>
        <v>1.0089473784</v>
      </c>
      <c r="F905">
        <f t="shared" si="1190"/>
        <v>1.0261196627803681</v>
      </c>
      <c r="G905">
        <f t="shared" si="1190"/>
        <v>1.0640963514998696</v>
      </c>
      <c r="H905">
        <f t="shared" si="1190"/>
        <v>1.0726091223118686</v>
      </c>
      <c r="I905">
        <f t="shared" si="1190"/>
        <v>1.0724482309435217</v>
      </c>
      <c r="J905">
        <f t="shared" si="1190"/>
        <v>1.2059036888021337</v>
      </c>
      <c r="K905">
        <f t="shared" si="1190"/>
        <v>1.3081884396863306</v>
      </c>
      <c r="L905">
        <f t="shared" si="1190"/>
        <v>1.3742257921216967</v>
      </c>
      <c r="M905">
        <f t="shared" si="1190"/>
        <v>1.4185720584334638</v>
      </c>
      <c r="N905">
        <f t="shared" ref="N905" si="1191">M905*(1+(N901/100))</f>
        <v>1.4714847962130322</v>
      </c>
      <c r="O905">
        <f t="shared" ref="O905" si="1192">N905*(1+(O901/100))</f>
        <v>1.5083307755102064</v>
      </c>
      <c r="P905">
        <f t="shared" ref="P905" si="1193">O905*(1+(P901/100))</f>
        <v>1.546099378128982</v>
      </c>
      <c r="Q905">
        <f t="shared" ref="Q905" si="1194">P905*(1+(Q901/100))</f>
        <v>1.5848137065573316</v>
      </c>
      <c r="X905" s="7"/>
    </row>
    <row r="906" spans="1:24" x14ac:dyDescent="0.25">
      <c r="A906" t="s">
        <v>287</v>
      </c>
      <c r="C906">
        <f>C904/C905</f>
        <v>71029</v>
      </c>
      <c r="D906">
        <f t="shared" ref="D906:M906" si="1195">D904/D905</f>
        <v>83046.963353901709</v>
      </c>
      <c r="E906">
        <f t="shared" si="1195"/>
        <v>78277.620509053886</v>
      </c>
      <c r="F906">
        <f t="shared" si="1195"/>
        <v>91253.48962350229</v>
      </c>
      <c r="G906">
        <f t="shared" si="1195"/>
        <v>97999.584204018189</v>
      </c>
      <c r="H906">
        <f t="shared" si="1195"/>
        <v>90570.738192690696</v>
      </c>
      <c r="I906">
        <f t="shared" si="1195"/>
        <v>96951.066727504935</v>
      </c>
      <c r="J906">
        <f t="shared" si="1195"/>
        <v>85713.312729537371</v>
      </c>
      <c r="K906">
        <f t="shared" si="1195"/>
        <v>80740.661509993064</v>
      </c>
      <c r="L906">
        <f t="shared" si="1195"/>
        <v>89811.296446013919</v>
      </c>
      <c r="M906">
        <f t="shared" si="1195"/>
        <v>94994.116935315731</v>
      </c>
      <c r="N906">
        <f t="shared" ref="N906:Q906" si="1196">N904/N905</f>
        <v>94439.983585043607</v>
      </c>
      <c r="O906">
        <f t="shared" si="1196"/>
        <v>96113.533154531207</v>
      </c>
      <c r="P906">
        <f t="shared" si="1196"/>
        <v>99597.09070341129</v>
      </c>
      <c r="Q906">
        <f t="shared" si="1196"/>
        <v>104267.14465951787</v>
      </c>
      <c r="X906" s="7"/>
    </row>
    <row r="907" spans="1:24" x14ac:dyDescent="0.25">
      <c r="A907" t="s">
        <v>288</v>
      </c>
      <c r="C907" s="13">
        <v>0.73</v>
      </c>
      <c r="D907" s="13">
        <v>0.746</v>
      </c>
      <c r="E907" s="13">
        <v>0.76200000000000001</v>
      </c>
      <c r="F907" s="13">
        <v>0.77600000000000002</v>
      </c>
      <c r="G907" s="13">
        <v>0.79100000000000004</v>
      </c>
      <c r="H907" s="13">
        <v>0.80600000000000005</v>
      </c>
      <c r="I907" s="13">
        <v>0.82199999999999995</v>
      </c>
      <c r="J907" s="13">
        <v>0.85099999999999998</v>
      </c>
      <c r="K907" s="13">
        <v>0.87</v>
      </c>
      <c r="L907" s="13">
        <v>0.89</v>
      </c>
      <c r="M907" s="13">
        <v>0.91</v>
      </c>
      <c r="N907" s="13">
        <v>0.93</v>
      </c>
      <c r="O907" s="13">
        <v>0.95</v>
      </c>
      <c r="P907" s="13">
        <v>0.97</v>
      </c>
      <c r="Q907" s="13">
        <v>0.99099999999999999</v>
      </c>
      <c r="R907" s="13"/>
      <c r="S907" s="13"/>
      <c r="X907" s="7"/>
    </row>
    <row r="908" spans="1:24" x14ac:dyDescent="0.25">
      <c r="A908" t="s">
        <v>289</v>
      </c>
      <c r="C908">
        <f>C906/C907</f>
        <v>97300</v>
      </c>
      <c r="D908">
        <f t="shared" ref="D908:H908" si="1197">D906/D907</f>
        <v>111323.00717681194</v>
      </c>
      <c r="E908">
        <f t="shared" si="1197"/>
        <v>102726.53610112058</v>
      </c>
      <c r="F908">
        <f t="shared" si="1197"/>
        <v>117594.70312306995</v>
      </c>
      <c r="G908">
        <f t="shared" si="1197"/>
        <v>123893.27965109757</v>
      </c>
      <c r="H908">
        <f t="shared" si="1197"/>
        <v>112370.64291897108</v>
      </c>
      <c r="I908">
        <f>I906/I907</f>
        <v>117945.33665146587</v>
      </c>
      <c r="J908">
        <f>J906/J907</f>
        <v>100720.69650944462</v>
      </c>
      <c r="K908">
        <f>K906/K907</f>
        <v>92805.358057463294</v>
      </c>
      <c r="L908">
        <f>L906/L907</f>
        <v>100911.56904046508</v>
      </c>
      <c r="M908">
        <f>M906/M907</f>
        <v>104389.13948935794</v>
      </c>
      <c r="N908">
        <f t="shared" ref="N908:Q908" si="1198">N906/N907</f>
        <v>101548.36944628344</v>
      </c>
      <c r="O908">
        <f t="shared" si="1198"/>
        <v>101172.14016266444</v>
      </c>
      <c r="P908">
        <f t="shared" si="1198"/>
        <v>102677.4130963003</v>
      </c>
      <c r="Q908">
        <f t="shared" si="1198"/>
        <v>105214.07130122893</v>
      </c>
    </row>
    <row r="909" spans="1:24" x14ac:dyDescent="0.25">
      <c r="A909" t="s">
        <v>290</v>
      </c>
      <c r="G909">
        <v>100</v>
      </c>
      <c r="H909">
        <f t="shared" ref="H909:M909" si="1199">(H908/G908)*G909</f>
        <v>90.699546606098409</v>
      </c>
      <c r="I909">
        <f t="shared" si="1199"/>
        <v>95.199139923987801</v>
      </c>
      <c r="J909">
        <f t="shared" si="1199"/>
        <v>81.296335679456959</v>
      </c>
      <c r="K909">
        <f t="shared" si="1199"/>
        <v>74.907499679415523</v>
      </c>
      <c r="L909">
        <f t="shared" si="1199"/>
        <v>81.45039773315186</v>
      </c>
      <c r="M909">
        <f t="shared" si="1199"/>
        <v>84.257305790381622</v>
      </c>
      <c r="N909">
        <f t="shared" ref="N909" si="1200">(N908/M908)*M909</f>
        <v>81.964388812903479</v>
      </c>
      <c r="O909">
        <f t="shared" ref="O909" si="1201">(O908/N908)*N909</f>
        <v>81.660716745557679</v>
      </c>
      <c r="P909">
        <f t="shared" ref="P909" si="1202">(P908/O908)*O909</f>
        <v>82.875692196909782</v>
      </c>
      <c r="Q909">
        <f t="shared" ref="Q909" si="1203">(Q908/P908)*P909</f>
        <v>84.92314643500265</v>
      </c>
    </row>
    <row r="911" spans="1:24" x14ac:dyDescent="0.25">
      <c r="A911" t="s">
        <v>297</v>
      </c>
      <c r="G911">
        <v>9172</v>
      </c>
      <c r="H911">
        <v>15160</v>
      </c>
      <c r="I911">
        <v>11010</v>
      </c>
      <c r="J911">
        <v>13852</v>
      </c>
      <c r="K911">
        <v>14605</v>
      </c>
      <c r="L911">
        <v>12596</v>
      </c>
      <c r="M911">
        <v>13669</v>
      </c>
      <c r="O911" t="s">
        <v>782</v>
      </c>
    </row>
    <row r="912" spans="1:24" x14ac:dyDescent="0.25">
      <c r="A912" t="s">
        <v>299</v>
      </c>
      <c r="G912">
        <f>G911/G905/G907</f>
        <v>10896.99140744591</v>
      </c>
      <c r="H912">
        <f t="shared" ref="H912:M912" si="1204">H911/H905/H907</f>
        <v>17535.68248789568</v>
      </c>
      <c r="I912">
        <f t="shared" si="1204"/>
        <v>12489.330671148251</v>
      </c>
      <c r="J912">
        <f t="shared" si="1204"/>
        <v>13498.027205828321</v>
      </c>
      <c r="K912">
        <f t="shared" si="1204"/>
        <v>12832.521533261866</v>
      </c>
      <c r="L912">
        <f t="shared" si="1204"/>
        <v>10298.750809292569</v>
      </c>
      <c r="M912">
        <f t="shared" si="1204"/>
        <v>10588.731838879408</v>
      </c>
    </row>
    <row r="913" spans="1:19" x14ac:dyDescent="0.25">
      <c r="A913" t="s">
        <v>301</v>
      </c>
      <c r="G913">
        <v>100</v>
      </c>
      <c r="H913">
        <f t="shared" ref="H913" si="1205">(H912/G912)*G913</f>
        <v>160.92223837043272</v>
      </c>
      <c r="I913">
        <f t="shared" ref="I913" si="1206">(I912/H912)*H913</f>
        <v>114.61265044785019</v>
      </c>
      <c r="J913">
        <f t="shared" ref="J913" si="1207">(J912/I912)*I913</f>
        <v>123.8693020956695</v>
      </c>
      <c r="K913">
        <f t="shared" ref="K913" si="1208">(K912/J912)*J913</f>
        <v>117.7620597598472</v>
      </c>
      <c r="L913">
        <f t="shared" ref="L913" si="1209">(L912/K912)*K913</f>
        <v>94.510038819113305</v>
      </c>
      <c r="M913">
        <f t="shared" ref="M913" si="1210">(M912/L912)*L913</f>
        <v>97.171149750968269</v>
      </c>
    </row>
    <row r="914" spans="1:19" x14ac:dyDescent="0.25">
      <c r="A914" t="s">
        <v>294</v>
      </c>
      <c r="G914" s="6">
        <f>(1+(G902-H902)/G902)*H914</f>
        <v>13374.363077273505</v>
      </c>
      <c r="H914">
        <v>12548</v>
      </c>
      <c r="I914">
        <v>13622</v>
      </c>
      <c r="J914">
        <v>14115</v>
      </c>
      <c r="K914">
        <v>14401</v>
      </c>
      <c r="L914">
        <v>14493</v>
      </c>
      <c r="M914">
        <v>17115</v>
      </c>
      <c r="O914" t="s">
        <v>783</v>
      </c>
    </row>
    <row r="915" spans="1:19" x14ac:dyDescent="0.25">
      <c r="A915" t="s">
        <v>298</v>
      </c>
      <c r="G915" s="6">
        <f>G914/G905/G907</f>
        <v>15889.699033265506</v>
      </c>
      <c r="H915" s="6">
        <f t="shared" ref="H915:M915" si="1211">H914/H905/H907</f>
        <v>14514.363051326845</v>
      </c>
      <c r="I915" s="6">
        <f t="shared" si="1211"/>
        <v>15452.28541347697</v>
      </c>
      <c r="J915" s="6">
        <f t="shared" si="1211"/>
        <v>13754.306526874583</v>
      </c>
      <c r="K915" s="6">
        <f t="shared" si="1211"/>
        <v>12653.279192092034</v>
      </c>
      <c r="L915" s="6">
        <f t="shared" si="1211"/>
        <v>11849.7773482913</v>
      </c>
      <c r="M915" s="6">
        <f t="shared" si="1211"/>
        <v>13258.186072311148</v>
      </c>
    </row>
    <row r="916" spans="1:19" x14ac:dyDescent="0.25">
      <c r="A916" t="s">
        <v>300</v>
      </c>
      <c r="G916">
        <v>100</v>
      </c>
      <c r="H916">
        <f t="shared" ref="H916" si="1212">(H915/G915)*G916</f>
        <v>91.34448060306643</v>
      </c>
      <c r="I916">
        <f t="shared" ref="I916" si="1213">(I915/H915)*H916</f>
        <v>97.24718750888357</v>
      </c>
      <c r="J916">
        <f t="shared" ref="J916" si="1214">(J915/I915)*I916</f>
        <v>86.561151964424099</v>
      </c>
      <c r="K916">
        <f t="shared" ref="K916" si="1215">(K915/J915)*J916</f>
        <v>79.631962604213314</v>
      </c>
      <c r="L916">
        <f t="shared" ref="L916" si="1216">(L915/K915)*K916</f>
        <v>74.575215826828909</v>
      </c>
      <c r="M916">
        <f t="shared" ref="M916" si="1217">(M915/L915)*L916</f>
        <v>83.438874736109099</v>
      </c>
    </row>
    <row r="918" spans="1:19" x14ac:dyDescent="0.25">
      <c r="A918" s="2" t="s">
        <v>200</v>
      </c>
      <c r="B918" s="2"/>
      <c r="C918" t="s">
        <v>472</v>
      </c>
    </row>
    <row r="919" spans="1:19" x14ac:dyDescent="0.25">
      <c r="A919" s="4" t="s">
        <v>758</v>
      </c>
      <c r="B919" s="9"/>
      <c r="C919">
        <v>2015</v>
      </c>
      <c r="D919">
        <v>2016</v>
      </c>
      <c r="E919">
        <v>2017</v>
      </c>
      <c r="F919">
        <f>E919+1</f>
        <v>2018</v>
      </c>
      <c r="G919">
        <f t="shared" ref="G919:J919" si="1218">F919+1</f>
        <v>2019</v>
      </c>
      <c r="H919">
        <f t="shared" si="1218"/>
        <v>2020</v>
      </c>
      <c r="I919">
        <f t="shared" si="1218"/>
        <v>2021</v>
      </c>
      <c r="J919">
        <f t="shared" si="1218"/>
        <v>2022</v>
      </c>
      <c r="K919">
        <f>J919+1</f>
        <v>2023</v>
      </c>
      <c r="L919">
        <f t="shared" ref="L919:M919" si="1219">K919+1</f>
        <v>2024</v>
      </c>
      <c r="M919">
        <f t="shared" si="1219"/>
        <v>2025</v>
      </c>
      <c r="N919">
        <f t="shared" ref="N919" si="1220">M919+1</f>
        <v>2026</v>
      </c>
      <c r="O919">
        <f t="shared" ref="O919" si="1221">N919+1</f>
        <v>2027</v>
      </c>
      <c r="P919">
        <f t="shared" ref="P919" si="1222">O919+1</f>
        <v>2028</v>
      </c>
      <c r="Q919">
        <f t="shared" ref="Q919" si="1223">P919+1</f>
        <v>2029</v>
      </c>
    </row>
    <row r="920" spans="1:19" x14ac:dyDescent="0.25">
      <c r="A920" t="s">
        <v>282</v>
      </c>
      <c r="C920" s="13">
        <v>5.7809999999999997</v>
      </c>
      <c r="D920" s="13">
        <v>5.9139999999999997</v>
      </c>
      <c r="E920" s="13">
        <v>7.31</v>
      </c>
      <c r="F920" s="13">
        <v>3.843</v>
      </c>
      <c r="G920" s="13">
        <v>7.79</v>
      </c>
      <c r="H920" s="13">
        <v>8.58</v>
      </c>
      <c r="I920" s="13">
        <v>8.9740000000000002</v>
      </c>
      <c r="J920" s="13">
        <v>6.641</v>
      </c>
      <c r="K920" s="13">
        <v>3.6520000000000001</v>
      </c>
      <c r="L920" s="13">
        <v>3.4860000000000002</v>
      </c>
      <c r="M920" s="13">
        <v>3.379</v>
      </c>
      <c r="N920" s="13">
        <v>4</v>
      </c>
      <c r="O920" s="13">
        <v>4.75</v>
      </c>
      <c r="P920" s="13">
        <v>5</v>
      </c>
      <c r="Q920" s="13">
        <v>5</v>
      </c>
      <c r="R920" s="13"/>
      <c r="S920" s="13"/>
    </row>
    <row r="921" spans="1:19" x14ac:dyDescent="0.25">
      <c r="A921" s="7" t="s">
        <v>283</v>
      </c>
      <c r="B921" s="7"/>
      <c r="C921">
        <v>15401</v>
      </c>
      <c r="D921">
        <v>21214</v>
      </c>
      <c r="E921">
        <v>21769</v>
      </c>
      <c r="F921">
        <v>21940</v>
      </c>
      <c r="G921" s="8">
        <v>22804</v>
      </c>
      <c r="H921" s="8">
        <v>24485</v>
      </c>
      <c r="I921" s="8">
        <v>27940</v>
      </c>
      <c r="J921" s="8">
        <v>32360</v>
      </c>
      <c r="K921" s="8">
        <v>37204</v>
      </c>
      <c r="L921" s="8">
        <v>42356</v>
      </c>
      <c r="M921" s="8">
        <v>51477</v>
      </c>
      <c r="N921" s="8">
        <v>57356</v>
      </c>
      <c r="O921" s="8">
        <v>63670</v>
      </c>
      <c r="P921" s="8">
        <v>68618</v>
      </c>
      <c r="Q921" s="8">
        <v>75130</v>
      </c>
    </row>
    <row r="922" spans="1:19" x14ac:dyDescent="0.25">
      <c r="A922" s="7" t="s">
        <v>284</v>
      </c>
      <c r="B922" s="7"/>
      <c r="C922">
        <v>198</v>
      </c>
      <c r="D922">
        <v>376</v>
      </c>
      <c r="E922">
        <v>281</v>
      </c>
      <c r="F922">
        <v>769</v>
      </c>
      <c r="G922">
        <v>663</v>
      </c>
      <c r="H922">
        <v>775</v>
      </c>
      <c r="I922">
        <v>874</v>
      </c>
      <c r="J922">
        <v>825</v>
      </c>
      <c r="K922">
        <v>1001</v>
      </c>
      <c r="L922">
        <v>1019</v>
      </c>
      <c r="M922">
        <v>971</v>
      </c>
      <c r="N922">
        <v>981</v>
      </c>
      <c r="O922">
        <v>1167</v>
      </c>
      <c r="P922">
        <v>1392</v>
      </c>
      <c r="Q922">
        <v>1771</v>
      </c>
    </row>
    <row r="923" spans="1:19" x14ac:dyDescent="0.25">
      <c r="A923" s="7" t="s">
        <v>285</v>
      </c>
      <c r="B923" s="7"/>
      <c r="C923" s="8">
        <f t="shared" ref="C923:D923" si="1224">C921-C922</f>
        <v>15203</v>
      </c>
      <c r="D923" s="8">
        <f t="shared" si="1224"/>
        <v>20838</v>
      </c>
      <c r="E923" s="8">
        <f>E921-E922</f>
        <v>21488</v>
      </c>
      <c r="F923" s="8">
        <f t="shared" ref="F923:M923" si="1225">F921-F922</f>
        <v>21171</v>
      </c>
      <c r="G923" s="8">
        <f t="shared" si="1225"/>
        <v>22141</v>
      </c>
      <c r="H923" s="8">
        <f t="shared" si="1225"/>
        <v>23710</v>
      </c>
      <c r="I923" s="8">
        <f t="shared" si="1225"/>
        <v>27066</v>
      </c>
      <c r="J923" s="8">
        <f t="shared" si="1225"/>
        <v>31535</v>
      </c>
      <c r="K923" s="8">
        <f t="shared" si="1225"/>
        <v>36203</v>
      </c>
      <c r="L923" s="8">
        <f t="shared" si="1225"/>
        <v>41337</v>
      </c>
      <c r="M923" s="8">
        <f t="shared" si="1225"/>
        <v>50506</v>
      </c>
      <c r="N923" s="8">
        <f t="shared" ref="N923:Q923" si="1226">N921-N922</f>
        <v>56375</v>
      </c>
      <c r="O923" s="8">
        <f t="shared" si="1226"/>
        <v>62503</v>
      </c>
      <c r="P923" s="8">
        <f t="shared" si="1226"/>
        <v>67226</v>
      </c>
      <c r="Q923" s="8">
        <f t="shared" si="1226"/>
        <v>73359</v>
      </c>
    </row>
    <row r="924" spans="1:19" x14ac:dyDescent="0.25">
      <c r="A924" t="s">
        <v>286</v>
      </c>
      <c r="C924">
        <v>1</v>
      </c>
      <c r="D924">
        <f t="shared" ref="D924:M924" si="1227">C924*(1+(D920/100))</f>
        <v>1.05914</v>
      </c>
      <c r="E924">
        <f t="shared" si="1227"/>
        <v>1.136563134</v>
      </c>
      <c r="F924">
        <f t="shared" si="1227"/>
        <v>1.18024125523962</v>
      </c>
      <c r="G924">
        <f t="shared" si="1227"/>
        <v>1.2721820490227864</v>
      </c>
      <c r="H924">
        <f t="shared" si="1227"/>
        <v>1.3813352688289415</v>
      </c>
      <c r="I924">
        <f t="shared" si="1227"/>
        <v>1.5052962958536507</v>
      </c>
      <c r="J924">
        <f t="shared" si="1227"/>
        <v>1.6052630228612916</v>
      </c>
      <c r="K924">
        <f t="shared" si="1227"/>
        <v>1.6638872284561861</v>
      </c>
      <c r="L924">
        <f t="shared" si="1227"/>
        <v>1.7218903372401688</v>
      </c>
      <c r="M924">
        <f t="shared" si="1227"/>
        <v>1.7800730117355141</v>
      </c>
      <c r="N924">
        <f t="shared" ref="N924" si="1228">M924*(1+(N920/100))</f>
        <v>1.8512759322049348</v>
      </c>
      <c r="O924">
        <f t="shared" ref="O924" si="1229">N924*(1+(O920/100))</f>
        <v>1.9392115389846694</v>
      </c>
      <c r="P924">
        <f t="shared" ref="P924" si="1230">O924*(1+(P920/100))</f>
        <v>2.036172115933903</v>
      </c>
      <c r="Q924">
        <f t="shared" ref="Q924" si="1231">P924*(1+(Q920/100))</f>
        <v>2.1379807217305982</v>
      </c>
    </row>
    <row r="925" spans="1:19" x14ac:dyDescent="0.25">
      <c r="A925" t="s">
        <v>287</v>
      </c>
      <c r="C925">
        <f>C923/C924</f>
        <v>15203</v>
      </c>
      <c r="D925">
        <f t="shared" ref="D925:M925" si="1232">D923/D924</f>
        <v>19674.452857979115</v>
      </c>
      <c r="E925">
        <f t="shared" si="1232"/>
        <v>18906.12088074291</v>
      </c>
      <c r="F925">
        <f t="shared" si="1232"/>
        <v>17937.857964219129</v>
      </c>
      <c r="G925">
        <f t="shared" si="1232"/>
        <v>17403.955681505948</v>
      </c>
      <c r="H925">
        <f t="shared" si="1232"/>
        <v>17164.551238962205</v>
      </c>
      <c r="I925">
        <f t="shared" si="1232"/>
        <v>17980.51325480139</v>
      </c>
      <c r="J925">
        <f t="shared" si="1232"/>
        <v>19644.755750861703</v>
      </c>
      <c r="K925">
        <f t="shared" si="1232"/>
        <v>21758.08515195494</v>
      </c>
      <c r="L925">
        <f t="shared" si="1232"/>
        <v>24006.755311871133</v>
      </c>
      <c r="M925">
        <f t="shared" si="1232"/>
        <v>28372.993504776678</v>
      </c>
      <c r="N925">
        <f t="shared" ref="N925:Q925" si="1233">N923/N924</f>
        <v>30451.9704595605</v>
      </c>
      <c r="O925">
        <f t="shared" si="1233"/>
        <v>32231.140720586503</v>
      </c>
      <c r="P925">
        <f t="shared" si="1233"/>
        <v>33015.873006966496</v>
      </c>
      <c r="Q925">
        <f t="shared" si="1233"/>
        <v>34312.283199924845</v>
      </c>
    </row>
    <row r="926" spans="1:19" x14ac:dyDescent="0.25">
      <c r="A926" t="s">
        <v>288</v>
      </c>
      <c r="C926" s="13">
        <v>8.5489999999999995</v>
      </c>
      <c r="D926" s="13">
        <v>8.7349999999999994</v>
      </c>
      <c r="E926" s="13">
        <v>8.9209999999999994</v>
      </c>
      <c r="F926" s="13">
        <v>9.1069999999999993</v>
      </c>
      <c r="G926" s="13">
        <v>9.2919999999999998</v>
      </c>
      <c r="H926" s="13">
        <v>9.4749999999999996</v>
      </c>
      <c r="I926" s="13">
        <v>9.657</v>
      </c>
      <c r="J926" s="13">
        <v>9.8360000000000003</v>
      </c>
      <c r="K926" s="13">
        <v>10.013</v>
      </c>
      <c r="L926" s="13">
        <v>10.188000000000001</v>
      </c>
      <c r="M926" s="13">
        <v>10.36</v>
      </c>
      <c r="N926" s="13">
        <v>10.53</v>
      </c>
      <c r="O926" s="13">
        <v>10.698</v>
      </c>
      <c r="P926" s="13">
        <v>10.864000000000001</v>
      </c>
      <c r="Q926" s="13">
        <v>11.029</v>
      </c>
      <c r="R926" s="13"/>
      <c r="S926" s="13"/>
    </row>
    <row r="927" spans="1:19" x14ac:dyDescent="0.25">
      <c r="A927" t="s">
        <v>289</v>
      </c>
      <c r="C927">
        <f>C925/C926</f>
        <v>1778.3366475611183</v>
      </c>
      <c r="D927">
        <f t="shared" ref="D927:H927" si="1234">D925/D926</f>
        <v>2252.3701039472371</v>
      </c>
      <c r="E927">
        <f t="shared" si="1234"/>
        <v>2119.2826903646355</v>
      </c>
      <c r="F927">
        <f t="shared" si="1234"/>
        <v>1969.678045922821</v>
      </c>
      <c r="G927">
        <f t="shared" si="1234"/>
        <v>1873.0042705021467</v>
      </c>
      <c r="H927">
        <f t="shared" si="1234"/>
        <v>1811.5621360382274</v>
      </c>
      <c r="I927">
        <f>I925/I926</f>
        <v>1861.9150103346162</v>
      </c>
      <c r="J927">
        <f>J925/J926</f>
        <v>1997.2301495386034</v>
      </c>
      <c r="K927">
        <f>K925/K926</f>
        <v>2172.9836364680855</v>
      </c>
      <c r="L927">
        <f>L925/L926</f>
        <v>2356.3756686171114</v>
      </c>
      <c r="M927">
        <f>M925/M926</f>
        <v>2738.7059367545057</v>
      </c>
      <c r="N927">
        <f t="shared" ref="N927:Q927" si="1235">N925/N926</f>
        <v>2891.9250199012822</v>
      </c>
      <c r="O927">
        <f t="shared" si="1235"/>
        <v>3012.8192859026458</v>
      </c>
      <c r="P927">
        <f t="shared" si="1235"/>
        <v>3039.0162929829248</v>
      </c>
      <c r="Q927">
        <f t="shared" si="1235"/>
        <v>3111.0964910621856</v>
      </c>
    </row>
    <row r="928" spans="1:19" x14ac:dyDescent="0.25">
      <c r="A928" t="s">
        <v>290</v>
      </c>
      <c r="G928">
        <v>100</v>
      </c>
      <c r="H928">
        <f t="shared" ref="H928:M928" si="1236">(H927/G927)*G928</f>
        <v>96.719594534216043</v>
      </c>
      <c r="I928">
        <f t="shared" si="1236"/>
        <v>99.407942611654718</v>
      </c>
      <c r="J928">
        <f t="shared" si="1236"/>
        <v>106.63243971158442</v>
      </c>
      <c r="K928">
        <f t="shared" si="1236"/>
        <v>116.01594671674268</v>
      </c>
      <c r="L928">
        <f t="shared" si="1236"/>
        <v>125.80727688278971</v>
      </c>
      <c r="M928">
        <f t="shared" si="1236"/>
        <v>146.21995154449206</v>
      </c>
      <c r="N928">
        <f t="shared" ref="N928" si="1237">(N927/M927)*M928</f>
        <v>154.40034309830838</v>
      </c>
      <c r="O928">
        <f t="shared" ref="O928" si="1238">(O927/N927)*N928</f>
        <v>160.85490745276937</v>
      </c>
      <c r="P928">
        <f t="shared" ref="P928" si="1239">(P927/O927)*O928</f>
        <v>162.25356988471651</v>
      </c>
      <c r="Q928">
        <f t="shared" ref="Q928" si="1240">(Q927/P927)*P928</f>
        <v>166.10194328217472</v>
      </c>
    </row>
    <row r="930" spans="1:19" x14ac:dyDescent="0.25">
      <c r="A930" t="s">
        <v>297</v>
      </c>
      <c r="G930">
        <v>1741</v>
      </c>
      <c r="H930">
        <v>3449</v>
      </c>
      <c r="I930">
        <v>2547</v>
      </c>
      <c r="J930">
        <v>2783</v>
      </c>
      <c r="K930">
        <v>3343</v>
      </c>
      <c r="L930">
        <v>3489</v>
      </c>
      <c r="M930">
        <v>4329</v>
      </c>
      <c r="O930" s="5" t="s">
        <v>926</v>
      </c>
    </row>
    <row r="931" spans="1:19" x14ac:dyDescent="0.25">
      <c r="A931" t="s">
        <v>299</v>
      </c>
      <c r="G931">
        <f>G930/G924/G926</f>
        <v>147.27882367301555</v>
      </c>
      <c r="H931">
        <f t="shared" ref="H931:M931" si="1241">H930/H924/H926</f>
        <v>263.52078478261689</v>
      </c>
      <c r="I931">
        <f t="shared" si="1241"/>
        <v>175.21235244669577</v>
      </c>
      <c r="J931">
        <f t="shared" si="1241"/>
        <v>176.25785654561386</v>
      </c>
      <c r="K931">
        <f t="shared" si="1241"/>
        <v>200.65420812399</v>
      </c>
      <c r="L931">
        <f t="shared" si="1241"/>
        <v>198.88706746510638</v>
      </c>
      <c r="M931">
        <f t="shared" si="1241"/>
        <v>234.74157526254814</v>
      </c>
    </row>
    <row r="932" spans="1:19" x14ac:dyDescent="0.25">
      <c r="A932" t="s">
        <v>301</v>
      </c>
      <c r="G932">
        <v>100</v>
      </c>
      <c r="H932">
        <f t="shared" ref="H932" si="1242">(H931/G931)*G932</f>
        <v>178.92645949405366</v>
      </c>
      <c r="I932">
        <f t="shared" ref="I932" si="1243">(I931/H931)*H932</f>
        <v>118.96642577462289</v>
      </c>
      <c r="J932">
        <f t="shared" ref="J932" si="1244">(J931/I931)*I932</f>
        <v>119.67630657950987</v>
      </c>
      <c r="K932">
        <f t="shared" ref="K932" si="1245">(K931/J931)*J932</f>
        <v>136.24104478826979</v>
      </c>
      <c r="L932">
        <f t="shared" ref="L932" si="1246">(L931/K931)*K932</f>
        <v>135.04118413294097</v>
      </c>
      <c r="M932">
        <f t="shared" ref="M932" si="1247">(M931/L931)*L932</f>
        <v>159.38582982147864</v>
      </c>
    </row>
    <row r="933" spans="1:19" x14ac:dyDescent="0.25">
      <c r="A933" t="s">
        <v>294</v>
      </c>
      <c r="G933">
        <v>4405</v>
      </c>
      <c r="H933">
        <v>4533</v>
      </c>
      <c r="I933">
        <v>5597</v>
      </c>
      <c r="J933">
        <v>6223</v>
      </c>
      <c r="K933">
        <v>7210</v>
      </c>
      <c r="L933">
        <v>8232</v>
      </c>
      <c r="M933">
        <v>10909</v>
      </c>
      <c r="O933" t="s">
        <v>768</v>
      </c>
    </row>
    <row r="934" spans="1:19" x14ac:dyDescent="0.25">
      <c r="A934" t="s">
        <v>298</v>
      </c>
      <c r="G934">
        <f>G933/G924/G926</f>
        <v>372.63826437658446</v>
      </c>
      <c r="H934">
        <f t="shared" ref="H934:M934" si="1248">H933/H924/H926</f>
        <v>346.34378585665479</v>
      </c>
      <c r="I934">
        <f t="shared" si="1248"/>
        <v>385.02690877273511</v>
      </c>
      <c r="J934">
        <f t="shared" si="1248"/>
        <v>394.12599399330043</v>
      </c>
      <c r="K934">
        <f t="shared" si="1248"/>
        <v>432.76004803289499</v>
      </c>
      <c r="L934">
        <f t="shared" si="1248"/>
        <v>469.257190992478</v>
      </c>
      <c r="M934">
        <f t="shared" si="1248"/>
        <v>591.54443163297242</v>
      </c>
    </row>
    <row r="935" spans="1:19" x14ac:dyDescent="0.25">
      <c r="A935" t="s">
        <v>300</v>
      </c>
      <c r="G935">
        <v>100</v>
      </c>
      <c r="H935">
        <f t="shared" ref="H935" si="1249">(H934/G934)*G935</f>
        <v>92.9436987465794</v>
      </c>
      <c r="I935">
        <f t="shared" ref="I935" si="1250">(I934/H934)*H935</f>
        <v>103.32457656136751</v>
      </c>
      <c r="J935">
        <f t="shared" ref="J935" si="1251">(J934/I934)*I935</f>
        <v>105.76637765653626</v>
      </c>
      <c r="K935">
        <f t="shared" ref="K935" si="1252">(K934/J934)*J935</f>
        <v>116.13408750625565</v>
      </c>
      <c r="L935">
        <f t="shared" ref="L935" si="1253">(L934/K934)*K935</f>
        <v>125.92834280653778</v>
      </c>
      <c r="M935">
        <f t="shared" ref="M935" si="1254">(M934/L934)*L935</f>
        <v>158.74495138673234</v>
      </c>
    </row>
    <row r="937" spans="1:19" x14ac:dyDescent="0.25">
      <c r="A937" s="2" t="s">
        <v>46</v>
      </c>
      <c r="B937" s="2"/>
      <c r="C937" t="s">
        <v>473</v>
      </c>
      <c r="D937" t="s">
        <v>474</v>
      </c>
      <c r="E937" t="s">
        <v>475</v>
      </c>
      <c r="F937" t="s">
        <v>476</v>
      </c>
      <c r="G937" t="s">
        <v>477</v>
      </c>
      <c r="H937" t="s">
        <v>478</v>
      </c>
      <c r="I937" t="s">
        <v>479</v>
      </c>
    </row>
    <row r="938" spans="1:19" x14ac:dyDescent="0.25">
      <c r="A938" s="4" t="s">
        <v>726</v>
      </c>
      <c r="B938" s="4"/>
      <c r="C938">
        <v>2015</v>
      </c>
      <c r="D938">
        <v>2016</v>
      </c>
      <c r="E938">
        <v>2017</v>
      </c>
      <c r="F938">
        <f>E938+1</f>
        <v>2018</v>
      </c>
      <c r="G938">
        <f t="shared" ref="G938:J938" si="1255">F938+1</f>
        <v>2019</v>
      </c>
      <c r="H938">
        <f t="shared" si="1255"/>
        <v>2020</v>
      </c>
      <c r="I938">
        <f t="shared" si="1255"/>
        <v>2021</v>
      </c>
      <c r="J938">
        <f t="shared" si="1255"/>
        <v>2022</v>
      </c>
      <c r="K938">
        <f>J938+1</f>
        <v>2023</v>
      </c>
      <c r="L938">
        <f t="shared" ref="L938:M938" si="1256">K938+1</f>
        <v>2024</v>
      </c>
      <c r="M938">
        <f t="shared" si="1256"/>
        <v>2025</v>
      </c>
      <c r="N938" s="8"/>
    </row>
    <row r="939" spans="1:19" x14ac:dyDescent="0.25">
      <c r="A939" t="s">
        <v>282</v>
      </c>
      <c r="C939" s="13">
        <v>1.403</v>
      </c>
      <c r="D939" s="13">
        <v>4.9459999999999997</v>
      </c>
      <c r="E939" s="13">
        <v>4.18</v>
      </c>
      <c r="F939" s="13">
        <v>1.6120000000000001</v>
      </c>
      <c r="G939" s="13">
        <v>2.7519999999999998</v>
      </c>
      <c r="H939" s="13">
        <v>0.88100000000000001</v>
      </c>
      <c r="I939" s="13">
        <v>4.2590000000000003</v>
      </c>
      <c r="J939" s="13">
        <v>5.5789999999999997</v>
      </c>
      <c r="K939" s="13">
        <v>2.98</v>
      </c>
      <c r="L939" s="13">
        <v>1.4750000000000001</v>
      </c>
      <c r="M939" s="13">
        <v>1.0069999999999999</v>
      </c>
      <c r="N939" s="13"/>
      <c r="O939" s="13"/>
      <c r="P939" s="13"/>
      <c r="Q939" s="13"/>
      <c r="R939" s="13"/>
      <c r="S939" s="13"/>
    </row>
    <row r="940" spans="1:19" x14ac:dyDescent="0.25">
      <c r="A940" s="7" t="s">
        <v>283</v>
      </c>
      <c r="B940" s="7"/>
      <c r="C940">
        <v>140</v>
      </c>
      <c r="D940">
        <v>131</v>
      </c>
      <c r="E940">
        <v>167</v>
      </c>
      <c r="F940">
        <v>223</v>
      </c>
      <c r="G940">
        <v>226</v>
      </c>
      <c r="H940">
        <v>345</v>
      </c>
      <c r="I940">
        <v>282</v>
      </c>
      <c r="J940">
        <v>272</v>
      </c>
      <c r="K940">
        <v>288</v>
      </c>
      <c r="L940">
        <v>335</v>
      </c>
      <c r="M940">
        <v>345</v>
      </c>
    </row>
    <row r="941" spans="1:19" x14ac:dyDescent="0.25">
      <c r="A941" s="7" t="s">
        <v>284</v>
      </c>
      <c r="B941" s="7"/>
      <c r="C941">
        <v>5</v>
      </c>
      <c r="D941">
        <v>6</v>
      </c>
      <c r="E941">
        <v>4</v>
      </c>
      <c r="F941">
        <v>5</v>
      </c>
      <c r="G941">
        <v>5</v>
      </c>
      <c r="H941">
        <v>4</v>
      </c>
      <c r="I941">
        <v>4</v>
      </c>
      <c r="J941">
        <v>6</v>
      </c>
      <c r="K941">
        <v>10</v>
      </c>
      <c r="L941">
        <v>15</v>
      </c>
      <c r="M941">
        <v>22</v>
      </c>
      <c r="N941" s="8"/>
      <c r="O941" s="8"/>
      <c r="P941" s="8"/>
      <c r="Q941" s="8"/>
    </row>
    <row r="942" spans="1:19" x14ac:dyDescent="0.25">
      <c r="A942" s="7" t="s">
        <v>285</v>
      </c>
      <c r="B942" s="7"/>
      <c r="C942" s="8">
        <f t="shared" ref="C942:D942" si="1257">C940-C941</f>
        <v>135</v>
      </c>
      <c r="D942" s="8">
        <f t="shared" si="1257"/>
        <v>125</v>
      </c>
      <c r="E942" s="8">
        <f>E940-E941</f>
        <v>163</v>
      </c>
      <c r="F942" s="8">
        <f t="shared" ref="F942:M942" si="1258">F940-F941</f>
        <v>218</v>
      </c>
      <c r="G942" s="8">
        <f t="shared" si="1258"/>
        <v>221</v>
      </c>
      <c r="H942" s="8">
        <f t="shared" si="1258"/>
        <v>341</v>
      </c>
      <c r="I942" s="8">
        <f t="shared" si="1258"/>
        <v>278</v>
      </c>
      <c r="J942" s="8">
        <f t="shared" si="1258"/>
        <v>266</v>
      </c>
      <c r="K942" s="8">
        <f t="shared" si="1258"/>
        <v>278</v>
      </c>
      <c r="L942" s="8">
        <f t="shared" si="1258"/>
        <v>320</v>
      </c>
      <c r="M942" s="8">
        <f t="shared" si="1258"/>
        <v>323</v>
      </c>
    </row>
    <row r="943" spans="1:19" x14ac:dyDescent="0.25">
      <c r="A943" t="s">
        <v>286</v>
      </c>
      <c r="C943">
        <v>1</v>
      </c>
      <c r="D943">
        <f t="shared" ref="D943:M943" si="1259">C943*(1+(D939/100))</f>
        <v>1.0494600000000001</v>
      </c>
      <c r="E943">
        <f t="shared" si="1259"/>
        <v>1.093327428</v>
      </c>
      <c r="F943">
        <f t="shared" si="1259"/>
        <v>1.11095186613936</v>
      </c>
      <c r="G943">
        <f t="shared" si="1259"/>
        <v>1.1415252614955151</v>
      </c>
      <c r="H943">
        <f t="shared" si="1259"/>
        <v>1.1515820990492907</v>
      </c>
      <c r="I943">
        <f t="shared" si="1259"/>
        <v>1.2006279806477997</v>
      </c>
      <c r="J943">
        <f t="shared" si="1259"/>
        <v>1.2676110156881406</v>
      </c>
      <c r="K943">
        <f t="shared" si="1259"/>
        <v>1.3053858239556473</v>
      </c>
      <c r="L943">
        <f t="shared" si="1259"/>
        <v>1.3246402648589932</v>
      </c>
      <c r="M943">
        <f t="shared" si="1259"/>
        <v>1.3379793923261234</v>
      </c>
    </row>
    <row r="944" spans="1:19" x14ac:dyDescent="0.25">
      <c r="A944" t="s">
        <v>287</v>
      </c>
      <c r="C944">
        <f>C942/C943</f>
        <v>135</v>
      </c>
      <c r="D944">
        <f t="shared" ref="D944:M944" si="1260">D942/D943</f>
        <v>119.10887504049701</v>
      </c>
      <c r="E944">
        <f t="shared" si="1260"/>
        <v>149.08617110079487</v>
      </c>
      <c r="F944">
        <f t="shared" si="1260"/>
        <v>196.22812350778628</v>
      </c>
      <c r="G944">
        <f t="shared" si="1260"/>
        <v>193.60062142686823</v>
      </c>
      <c r="H944">
        <f t="shared" si="1260"/>
        <v>296.11436325861501</v>
      </c>
      <c r="I944">
        <f t="shared" si="1260"/>
        <v>231.54549492508485</v>
      </c>
      <c r="J944">
        <f t="shared" si="1260"/>
        <v>209.84355350966885</v>
      </c>
      <c r="K944">
        <f t="shared" si="1260"/>
        <v>212.96385704388155</v>
      </c>
      <c r="L944">
        <f t="shared" si="1260"/>
        <v>241.57502115041302</v>
      </c>
      <c r="M944">
        <f t="shared" si="1260"/>
        <v>241.40880035413201</v>
      </c>
    </row>
    <row r="945" spans="1:19" x14ac:dyDescent="0.25">
      <c r="A945" t="s">
        <v>288</v>
      </c>
      <c r="C945">
        <v>4.59</v>
      </c>
      <c r="D945">
        <v>4.6689999999999996</v>
      </c>
      <c r="E945">
        <v>4.7590000000000003</v>
      </c>
      <c r="F945">
        <v>4.8280000000000003</v>
      </c>
      <c r="G945">
        <v>4.9290000000000003</v>
      </c>
      <c r="H945">
        <v>4.9610000000000003</v>
      </c>
      <c r="I945">
        <v>5.093</v>
      </c>
      <c r="J945">
        <v>5.1310000000000002</v>
      </c>
      <c r="K945">
        <v>5.0650000000000004</v>
      </c>
      <c r="L945">
        <v>5.3310000000000004</v>
      </c>
      <c r="M945">
        <v>5.5129999999999999</v>
      </c>
    </row>
    <row r="946" spans="1:19" x14ac:dyDescent="0.25">
      <c r="A946" t="s">
        <v>289</v>
      </c>
      <c r="C946">
        <f>C944/C945</f>
        <v>29.411764705882355</v>
      </c>
      <c r="D946">
        <f t="shared" ref="D946:H946" si="1261">D944/D945</f>
        <v>25.510575078281651</v>
      </c>
      <c r="E946">
        <f t="shared" si="1261"/>
        <v>31.327205526538108</v>
      </c>
      <c r="F946">
        <f t="shared" si="1261"/>
        <v>40.643770403435433</v>
      </c>
      <c r="G946">
        <f t="shared" si="1261"/>
        <v>39.277870039940801</v>
      </c>
      <c r="H946">
        <f t="shared" si="1261"/>
        <v>59.688442503248339</v>
      </c>
      <c r="I946">
        <f>I944/I945</f>
        <v>45.463478288844463</v>
      </c>
      <c r="J946">
        <f>J944/J945</f>
        <v>40.897203958228189</v>
      </c>
      <c r="K946">
        <f>K944/K945</f>
        <v>42.046171183392204</v>
      </c>
      <c r="L946">
        <f>L944/L945</f>
        <v>45.315141840257553</v>
      </c>
      <c r="M946">
        <f>M944/M945</f>
        <v>43.789007863981865</v>
      </c>
    </row>
    <row r="947" spans="1:19" x14ac:dyDescent="0.25">
      <c r="A947" t="s">
        <v>290</v>
      </c>
      <c r="C947">
        <v>100</v>
      </c>
      <c r="D947">
        <f>(D946/C946)*C947</f>
        <v>86.735955266157603</v>
      </c>
      <c r="E947">
        <f t="shared" ref="E947" si="1262">(E946/D946)*D947</f>
        <v>106.51249879022956</v>
      </c>
      <c r="F947">
        <f>(F946/D946)*D947</f>
        <v>138.18881937168047</v>
      </c>
      <c r="G947">
        <v>100</v>
      </c>
      <c r="H947">
        <f t="shared" ref="H947:M947" si="1263">(H946/G946)*G947</f>
        <v>151.96456030470205</v>
      </c>
      <c r="I947">
        <f t="shared" si="1263"/>
        <v>115.74832912938928</v>
      </c>
      <c r="J947">
        <f t="shared" si="1263"/>
        <v>104.12276408227005</v>
      </c>
      <c r="K947">
        <f t="shared" si="1263"/>
        <v>107.04799201340698</v>
      </c>
      <c r="L947">
        <f t="shared" si="1263"/>
        <v>115.37067003423959</v>
      </c>
      <c r="M947">
        <f t="shared" si="1263"/>
        <v>111.48518954682061</v>
      </c>
    </row>
    <row r="948" spans="1:19" x14ac:dyDescent="0.25">
      <c r="A948" t="s">
        <v>519</v>
      </c>
      <c r="M948" s="12">
        <f>(M947-G947)/G947</f>
        <v>0.11485189546820607</v>
      </c>
    </row>
    <row r="949" spans="1:19" x14ac:dyDescent="0.25">
      <c r="M949" s="12"/>
    </row>
    <row r="950" spans="1:19" x14ac:dyDescent="0.25">
      <c r="A950" t="s">
        <v>297</v>
      </c>
      <c r="G950">
        <v>25.4</v>
      </c>
      <c r="H950">
        <v>35.299999999999997</v>
      </c>
      <c r="I950">
        <v>43</v>
      </c>
      <c r="J950">
        <v>31.5</v>
      </c>
      <c r="K950">
        <v>23.3</v>
      </c>
      <c r="L950" s="14">
        <v>22.4</v>
      </c>
      <c r="M950" s="14">
        <v>30.7</v>
      </c>
      <c r="O950" t="s">
        <v>727</v>
      </c>
    </row>
    <row r="951" spans="1:19" x14ac:dyDescent="0.25">
      <c r="A951" t="s">
        <v>353</v>
      </c>
      <c r="G951">
        <f>G950/G943/G945</f>
        <v>4.5142891358122004</v>
      </c>
      <c r="H951">
        <f t="shared" ref="H951:M951" si="1264">H950/H943/H945</f>
        <v>6.1788915553216013</v>
      </c>
      <c r="I951">
        <f t="shared" si="1264"/>
        <v>7.0321207425191083</v>
      </c>
      <c r="J951">
        <f t="shared" si="1264"/>
        <v>4.8430899424217593</v>
      </c>
      <c r="K951">
        <f t="shared" si="1264"/>
        <v>3.5240136279605703</v>
      </c>
      <c r="L951">
        <f t="shared" si="1264"/>
        <v>3.1720599288180282</v>
      </c>
      <c r="M951">
        <f t="shared" si="1264"/>
        <v>4.1619892923351181</v>
      </c>
    </row>
    <row r="952" spans="1:19" x14ac:dyDescent="0.25">
      <c r="A952" t="s">
        <v>290</v>
      </c>
      <c r="G952">
        <v>100</v>
      </c>
      <c r="H952">
        <f t="shared" ref="H952" si="1265">(H951/G951)*G952</f>
        <v>136.87407628155631</v>
      </c>
      <c r="I952">
        <f t="shared" ref="I952" si="1266">(I951/H951)*H952</f>
        <v>155.77470850798539</v>
      </c>
      <c r="J952">
        <f t="shared" ref="J952" si="1267">(J951/I951)*I952</f>
        <v>107.28355665128218</v>
      </c>
      <c r="K952">
        <f t="shared" ref="K952" si="1268">(K951/J951)*J952</f>
        <v>78.063533857508176</v>
      </c>
      <c r="L952">
        <f t="shared" ref="L952" si="1269">(L951/K951)*K952</f>
        <v>70.267097064160879</v>
      </c>
      <c r="M952">
        <f t="shared" ref="M952" si="1270">(M951/L951)*L952</f>
        <v>92.195895458218203</v>
      </c>
    </row>
    <row r="953" spans="1:19" x14ac:dyDescent="0.25">
      <c r="A953" t="s">
        <v>294</v>
      </c>
      <c r="G953">
        <v>15</v>
      </c>
      <c r="H953">
        <v>19.3</v>
      </c>
      <c r="I953">
        <v>16.5</v>
      </c>
      <c r="J953">
        <v>19.2</v>
      </c>
      <c r="K953">
        <v>22.2</v>
      </c>
      <c r="L953" s="14">
        <v>21.9</v>
      </c>
      <c r="M953" s="14">
        <v>30.6</v>
      </c>
    </row>
    <row r="954" spans="1:19" x14ac:dyDescent="0.25">
      <c r="A954" t="s">
        <v>353</v>
      </c>
      <c r="G954">
        <f>G953/G943/G945</f>
        <v>2.6659187809914573</v>
      </c>
      <c r="H954">
        <f t="shared" ref="H954:M954" si="1271">H953/H943/H945</f>
        <v>3.3782608220313577</v>
      </c>
      <c r="I954">
        <f t="shared" si="1271"/>
        <v>2.6983719128270995</v>
      </c>
      <c r="J954">
        <f t="shared" si="1271"/>
        <v>2.9519786315713579</v>
      </c>
      <c r="K954">
        <f t="shared" si="1271"/>
        <v>3.3576438858680109</v>
      </c>
      <c r="L954">
        <f t="shared" si="1271"/>
        <v>3.1012550196926258</v>
      </c>
      <c r="M954">
        <f t="shared" si="1271"/>
        <v>4.1484323239561771</v>
      </c>
    </row>
    <row r="955" spans="1:19" x14ac:dyDescent="0.25">
      <c r="A955" t="s">
        <v>290</v>
      </c>
      <c r="G955">
        <v>100</v>
      </c>
      <c r="H955">
        <f t="shared" ref="H955" si="1272">(H954/G954)*G955</f>
        <v>126.72032044333248</v>
      </c>
      <c r="I955">
        <f t="shared" ref="I955" si="1273">(I954/H954)*H955</f>
        <v>101.21733385379328</v>
      </c>
      <c r="J955">
        <f t="shared" ref="J955" si="1274">(J954/I954)*I955</f>
        <v>110.73025377290432</v>
      </c>
      <c r="K955">
        <f t="shared" ref="K955" si="1275">(K954/J954)*J955</f>
        <v>125.94696844512647</v>
      </c>
      <c r="L955">
        <f t="shared" ref="L955" si="1276">(L954/K954)*K955</f>
        <v>116.32968872889919</v>
      </c>
      <c r="M955">
        <f t="shared" ref="M955" si="1277">(M954/L954)*L955</f>
        <v>155.60985404114118</v>
      </c>
    </row>
    <row r="957" spans="1:19" x14ac:dyDescent="0.25">
      <c r="A957" s="2" t="s">
        <v>131</v>
      </c>
      <c r="B957" s="2"/>
      <c r="C957" t="s">
        <v>480</v>
      </c>
    </row>
    <row r="958" spans="1:19" x14ac:dyDescent="0.25">
      <c r="A958" s="4" t="s">
        <v>746</v>
      </c>
      <c r="B958" s="9"/>
      <c r="C958">
        <v>2015</v>
      </c>
      <c r="D958">
        <v>2016</v>
      </c>
      <c r="E958">
        <v>2017</v>
      </c>
      <c r="F958">
        <f>E958+1</f>
        <v>2018</v>
      </c>
      <c r="G958">
        <f t="shared" ref="G958:J958" si="1278">F958+1</f>
        <v>2019</v>
      </c>
      <c r="H958">
        <f t="shared" si="1278"/>
        <v>2020</v>
      </c>
      <c r="I958">
        <f t="shared" si="1278"/>
        <v>2021</v>
      </c>
      <c r="J958">
        <f t="shared" si="1278"/>
        <v>2022</v>
      </c>
      <c r="K958">
        <f>J958+1</f>
        <v>2023</v>
      </c>
      <c r="L958">
        <f t="shared" ref="L958" si="1279">K958+1</f>
        <v>2024</v>
      </c>
      <c r="M958">
        <f>L958+1</f>
        <v>2025</v>
      </c>
      <c r="N958">
        <f t="shared" ref="N958:P958" si="1280">M958+1</f>
        <v>2026</v>
      </c>
      <c r="O958">
        <f t="shared" si="1280"/>
        <v>2027</v>
      </c>
      <c r="P958">
        <f t="shared" si="1280"/>
        <v>2028</v>
      </c>
    </row>
    <row r="959" spans="1:19" x14ac:dyDescent="0.25">
      <c r="A959" t="s">
        <v>282</v>
      </c>
      <c r="C959" s="13">
        <v>1.4330000000000001</v>
      </c>
      <c r="D959" s="13">
        <v>-1.802</v>
      </c>
      <c r="E959" s="13">
        <v>2.3879999999999999</v>
      </c>
      <c r="F959" s="13">
        <v>1.9119999999999999</v>
      </c>
      <c r="G959" s="13">
        <v>-3.03</v>
      </c>
      <c r="H959" s="13">
        <v>0.48099999999999998</v>
      </c>
      <c r="I959" s="13">
        <v>3.8079999999999998</v>
      </c>
      <c r="J959" s="13">
        <v>9.734</v>
      </c>
      <c r="K959" s="13">
        <v>2.0590000000000002</v>
      </c>
      <c r="L959" s="13">
        <v>3.1760000000000002</v>
      </c>
      <c r="M959" s="13">
        <v>2.2999999999999998</v>
      </c>
      <c r="N959" s="13">
        <v>2.2000000000000002</v>
      </c>
      <c r="O959" s="13">
        <v>2</v>
      </c>
      <c r="P959" s="13">
        <v>2</v>
      </c>
      <c r="Q959" s="13"/>
      <c r="R959" s="13"/>
      <c r="S959" s="13"/>
    </row>
    <row r="960" spans="1:19" x14ac:dyDescent="0.25">
      <c r="A960" s="7" t="s">
        <v>283</v>
      </c>
      <c r="B960" s="7"/>
      <c r="C960">
        <v>1622</v>
      </c>
      <c r="D960">
        <v>1850</v>
      </c>
      <c r="E960">
        <v>2045</v>
      </c>
      <c r="F960">
        <v>2261</v>
      </c>
      <c r="G960" s="8">
        <v>2344</v>
      </c>
      <c r="H960" s="8">
        <v>2625</v>
      </c>
      <c r="I960" s="8">
        <v>2881</v>
      </c>
      <c r="J960" s="8">
        <v>2932</v>
      </c>
      <c r="K960" s="8">
        <v>3192</v>
      </c>
      <c r="L960" s="8">
        <v>3412</v>
      </c>
      <c r="M960" s="8">
        <v>3653</v>
      </c>
      <c r="N960" s="8">
        <v>4261</v>
      </c>
      <c r="O960" s="8">
        <v>4799</v>
      </c>
      <c r="P960" s="8">
        <v>5210</v>
      </c>
    </row>
    <row r="961" spans="1:19" x14ac:dyDescent="0.25">
      <c r="A961" s="7" t="s">
        <v>284</v>
      </c>
      <c r="B961" s="7"/>
      <c r="C961">
        <v>46</v>
      </c>
      <c r="D961">
        <v>56</v>
      </c>
      <c r="E961">
        <v>74</v>
      </c>
      <c r="F961">
        <v>78</v>
      </c>
      <c r="G961">
        <v>104</v>
      </c>
      <c r="H961">
        <v>124</v>
      </c>
      <c r="I961">
        <v>147</v>
      </c>
      <c r="J961">
        <v>177</v>
      </c>
      <c r="K961">
        <v>201</v>
      </c>
      <c r="L961">
        <v>228</v>
      </c>
      <c r="M961">
        <v>271</v>
      </c>
      <c r="N961" s="8">
        <v>293</v>
      </c>
      <c r="O961" s="8">
        <v>340</v>
      </c>
      <c r="P961" s="8">
        <v>419</v>
      </c>
    </row>
    <row r="962" spans="1:19" x14ac:dyDescent="0.25">
      <c r="A962" s="7" t="s">
        <v>285</v>
      </c>
      <c r="B962" s="7"/>
      <c r="C962" s="8">
        <f t="shared" ref="C962:D962" si="1281">C960-C961</f>
        <v>1576</v>
      </c>
      <c r="D962" s="8">
        <f t="shared" si="1281"/>
        <v>1794</v>
      </c>
      <c r="E962" s="8">
        <f>E960-E961</f>
        <v>1971</v>
      </c>
      <c r="F962" s="8">
        <f t="shared" ref="F962:M962" si="1282">F960-F961</f>
        <v>2183</v>
      </c>
      <c r="G962" s="8">
        <f t="shared" si="1282"/>
        <v>2240</v>
      </c>
      <c r="H962" s="8">
        <f t="shared" si="1282"/>
        <v>2501</v>
      </c>
      <c r="I962" s="8">
        <f t="shared" si="1282"/>
        <v>2734</v>
      </c>
      <c r="J962" s="8">
        <f t="shared" si="1282"/>
        <v>2755</v>
      </c>
      <c r="K962" s="8">
        <f t="shared" si="1282"/>
        <v>2991</v>
      </c>
      <c r="L962" s="8">
        <f t="shared" si="1282"/>
        <v>3184</v>
      </c>
      <c r="M962" s="8">
        <f t="shared" si="1282"/>
        <v>3382</v>
      </c>
      <c r="N962" s="8">
        <f t="shared" ref="N962:P962" si="1283">N960-N961</f>
        <v>3968</v>
      </c>
      <c r="O962" s="8">
        <f t="shared" si="1283"/>
        <v>4459</v>
      </c>
      <c r="P962" s="8">
        <f t="shared" si="1283"/>
        <v>4791</v>
      </c>
    </row>
    <row r="963" spans="1:19" x14ac:dyDescent="0.25">
      <c r="A963" t="s">
        <v>286</v>
      </c>
      <c r="C963">
        <v>1</v>
      </c>
      <c r="D963">
        <f t="shared" ref="D963:M963" si="1284">C963*(1+(D959/100))</f>
        <v>0.98197999999999996</v>
      </c>
      <c r="E963">
        <f t="shared" si="1284"/>
        <v>1.0054296824</v>
      </c>
      <c r="F963">
        <f t="shared" si="1284"/>
        <v>1.0246534979274879</v>
      </c>
      <c r="G963">
        <f t="shared" si="1284"/>
        <v>0.99360649694028502</v>
      </c>
      <c r="H963">
        <f t="shared" si="1284"/>
        <v>0.9983857441905678</v>
      </c>
      <c r="I963">
        <f t="shared" si="1284"/>
        <v>1.0364042733293446</v>
      </c>
      <c r="J963">
        <f t="shared" si="1284"/>
        <v>1.137287865295223</v>
      </c>
      <c r="K963">
        <f t="shared" si="1284"/>
        <v>1.1607046224416517</v>
      </c>
      <c r="L963">
        <f t="shared" si="1284"/>
        <v>1.1975686012503985</v>
      </c>
      <c r="M963">
        <f t="shared" si="1284"/>
        <v>1.2251126790791576</v>
      </c>
      <c r="N963">
        <f t="shared" ref="N963" si="1285">M963*(1+(N959/100))</f>
        <v>1.2520651580188991</v>
      </c>
      <c r="O963">
        <f t="shared" ref="O963" si="1286">N963*(1+(O959/100))</f>
        <v>1.2771064611792771</v>
      </c>
      <c r="P963">
        <f t="shared" ref="P963" si="1287">O963*(1+(P959/100))</f>
        <v>1.3026485904028626</v>
      </c>
    </row>
    <row r="964" spans="1:19" x14ac:dyDescent="0.25">
      <c r="A964" t="s">
        <v>287</v>
      </c>
      <c r="C964">
        <f>C962/C963</f>
        <v>1576</v>
      </c>
      <c r="D964">
        <f t="shared" ref="D964:M964" si="1288">D962/D963</f>
        <v>1826.9211185563861</v>
      </c>
      <c r="E964">
        <f t="shared" si="1288"/>
        <v>1960.3558901256486</v>
      </c>
      <c r="F964">
        <f t="shared" si="1288"/>
        <v>2130.4763067860872</v>
      </c>
      <c r="G964">
        <f t="shared" si="1288"/>
        <v>2254.4136002510681</v>
      </c>
      <c r="H964">
        <f t="shared" si="1288"/>
        <v>2505.0437814771312</v>
      </c>
      <c r="I964">
        <f t="shared" si="1288"/>
        <v>2637.9667378418844</v>
      </c>
      <c r="J964">
        <f t="shared" si="1288"/>
        <v>2422.4297858703021</v>
      </c>
      <c r="K964">
        <f t="shared" si="1288"/>
        <v>2576.8829917366479</v>
      </c>
      <c r="L964">
        <f t="shared" si="1288"/>
        <v>2658.7203410940633</v>
      </c>
      <c r="M964">
        <f t="shared" si="1288"/>
        <v>2760.5624019351781</v>
      </c>
      <c r="N964">
        <f t="shared" ref="N964:P964" si="1289">N962/N963</f>
        <v>3169.1641402101104</v>
      </c>
      <c r="O964">
        <f t="shared" si="1289"/>
        <v>3491.4865248450546</v>
      </c>
      <c r="P964">
        <f t="shared" si="1289"/>
        <v>3677.8913632557765</v>
      </c>
    </row>
    <row r="965" spans="1:19" x14ac:dyDescent="0.25">
      <c r="A965" t="s">
        <v>288</v>
      </c>
      <c r="C965" s="13">
        <v>18.593</v>
      </c>
      <c r="D965" s="13">
        <v>19.190999999999999</v>
      </c>
      <c r="E965" s="13">
        <v>19.812999999999999</v>
      </c>
      <c r="F965" s="13">
        <v>20.442</v>
      </c>
      <c r="G965" s="13">
        <v>21.068000000000001</v>
      </c>
      <c r="H965" s="13">
        <v>21.713999999999999</v>
      </c>
      <c r="I965" s="13">
        <v>22.388999999999999</v>
      </c>
      <c r="J965" s="13">
        <v>23.073</v>
      </c>
      <c r="K965" s="13">
        <v>23.768999999999998</v>
      </c>
      <c r="L965" s="13">
        <v>24.497</v>
      </c>
      <c r="M965" s="13">
        <v>25.247</v>
      </c>
      <c r="N965" s="13">
        <v>26.02</v>
      </c>
      <c r="O965" s="13">
        <v>26.814</v>
      </c>
      <c r="P965" s="13">
        <v>27.632000000000001</v>
      </c>
      <c r="Q965" s="13"/>
      <c r="R965" s="13"/>
      <c r="S965" s="13"/>
    </row>
    <row r="966" spans="1:19" x14ac:dyDescent="0.25">
      <c r="A966" t="s">
        <v>289</v>
      </c>
      <c r="C966">
        <f>C964/C965</f>
        <v>84.763082880654011</v>
      </c>
      <c r="D966">
        <f t="shared" ref="D966:H966" si="1290">D964/D965</f>
        <v>95.196765075107407</v>
      </c>
      <c r="E966">
        <f t="shared" si="1290"/>
        <v>98.942910721528733</v>
      </c>
      <c r="F966">
        <f t="shared" si="1290"/>
        <v>104.22054137491865</v>
      </c>
      <c r="G966">
        <f t="shared" si="1290"/>
        <v>107.00653124411753</v>
      </c>
      <c r="H966">
        <f t="shared" si="1290"/>
        <v>115.36537632297741</v>
      </c>
      <c r="I966">
        <f>I964/I965</f>
        <v>117.82423233917926</v>
      </c>
      <c r="J966">
        <f>J964/J965</f>
        <v>104.98980565467438</v>
      </c>
      <c r="K966">
        <f>K964/K965</f>
        <v>108.41360560968691</v>
      </c>
      <c r="L966">
        <f>L964/L965</f>
        <v>108.53248728799703</v>
      </c>
      <c r="M966">
        <f>M964/M965</f>
        <v>109.34219518894039</v>
      </c>
      <c r="N966">
        <f t="shared" ref="N966:P966" si="1291">N964/N965</f>
        <v>121.79723828632247</v>
      </c>
      <c r="O966">
        <f t="shared" si="1291"/>
        <v>130.211327099465</v>
      </c>
      <c r="P966">
        <f t="shared" si="1291"/>
        <v>133.10261158279445</v>
      </c>
      <c r="Q966" s="8"/>
    </row>
    <row r="967" spans="1:19" x14ac:dyDescent="0.25">
      <c r="A967" t="s">
        <v>290</v>
      </c>
      <c r="G967">
        <v>100</v>
      </c>
      <c r="H967">
        <f t="shared" ref="H967:M967" si="1292">(H966/G966)*G967</f>
        <v>107.81152793355255</v>
      </c>
      <c r="I967">
        <f t="shared" si="1292"/>
        <v>110.10938395001604</v>
      </c>
      <c r="J967">
        <f t="shared" si="1292"/>
        <v>98.115324769436427</v>
      </c>
      <c r="K967">
        <f t="shared" si="1292"/>
        <v>101.31494250791044</v>
      </c>
      <c r="L967">
        <f t="shared" si="1292"/>
        <v>101.4260400988032</v>
      </c>
      <c r="M967">
        <f t="shared" si="1292"/>
        <v>102.18273026671095</v>
      </c>
      <c r="N967">
        <f t="shared" ref="N967" si="1293">(N966/M966)*M967</f>
        <v>113.8222469883286</v>
      </c>
      <c r="O967">
        <f t="shared" ref="O967" si="1294">(O966/N966)*N967</f>
        <v>121.68540142882456</v>
      </c>
      <c r="P967">
        <f t="shared" ref="P967" si="1295">(P966/O966)*O967</f>
        <v>124.38737153262456</v>
      </c>
      <c r="Q967" s="8"/>
    </row>
    <row r="968" spans="1:19" x14ac:dyDescent="0.25">
      <c r="Q968" s="8"/>
    </row>
    <row r="969" spans="1:19" x14ac:dyDescent="0.25">
      <c r="A969" t="s">
        <v>297</v>
      </c>
      <c r="G969">
        <v>103</v>
      </c>
      <c r="H969">
        <v>143</v>
      </c>
      <c r="I969">
        <v>137</v>
      </c>
      <c r="J969">
        <v>118</v>
      </c>
      <c r="K969">
        <v>145</v>
      </c>
      <c r="L969">
        <v>134</v>
      </c>
      <c r="M969">
        <v>145</v>
      </c>
      <c r="N969">
        <v>206</v>
      </c>
      <c r="O969" t="s">
        <v>777</v>
      </c>
      <c r="Q969" s="8"/>
    </row>
    <row r="970" spans="1:19" x14ac:dyDescent="0.25">
      <c r="A970" t="s">
        <v>299</v>
      </c>
      <c r="G970">
        <f>G969/G963/G965</f>
        <v>4.9203896063143331</v>
      </c>
      <c r="H970">
        <f t="shared" ref="H970:N970" si="1296">H969/H963/H965</f>
        <v>6.5962610212658017</v>
      </c>
      <c r="I970">
        <f t="shared" si="1296"/>
        <v>5.9041403915389763</v>
      </c>
      <c r="J970">
        <f t="shared" si="1296"/>
        <v>4.4968410407446742</v>
      </c>
      <c r="K970">
        <f t="shared" si="1296"/>
        <v>5.2557582124388507</v>
      </c>
      <c r="L970">
        <f t="shared" si="1296"/>
        <v>4.567636085612941</v>
      </c>
      <c r="M970">
        <f t="shared" si="1296"/>
        <v>4.6879415441739667</v>
      </c>
      <c r="N970">
        <f t="shared" si="1296"/>
        <v>6.3231429150661356</v>
      </c>
      <c r="O970" t="s">
        <v>778</v>
      </c>
      <c r="Q970" s="8"/>
    </row>
    <row r="971" spans="1:19" x14ac:dyDescent="0.25">
      <c r="A971" t="s">
        <v>301</v>
      </c>
      <c r="G971">
        <v>100</v>
      </c>
      <c r="H971">
        <f t="shared" ref="H971" si="1297">(H970/G970)*G971</f>
        <v>134.0597300018849</v>
      </c>
      <c r="I971">
        <f t="shared" ref="I971" si="1298">(I970/H970)*H971</f>
        <v>119.99335142002164</v>
      </c>
      <c r="J971">
        <f t="shared" ref="J971" si="1299">(J970/I970)*I971</f>
        <v>91.391970972662037</v>
      </c>
      <c r="K971">
        <f t="shared" ref="K971" si="1300">(K970/J970)*J971</f>
        <v>106.81589534483489</v>
      </c>
      <c r="L971">
        <f t="shared" ref="L971" si="1301">(L970/K970)*K971</f>
        <v>92.830780711984616</v>
      </c>
      <c r="M971">
        <f t="shared" ref="M971" si="1302">(M970/L970)*L971</f>
        <v>95.275819991122958</v>
      </c>
      <c r="Q971" s="8"/>
    </row>
    <row r="972" spans="1:19" x14ac:dyDescent="0.25">
      <c r="A972" t="s">
        <v>294</v>
      </c>
      <c r="G972">
        <v>353</v>
      </c>
      <c r="H972">
        <v>356</v>
      </c>
      <c r="I972">
        <v>373</v>
      </c>
      <c r="J972">
        <v>372</v>
      </c>
      <c r="K972">
        <v>434</v>
      </c>
      <c r="L972">
        <v>445</v>
      </c>
      <c r="M972">
        <v>436</v>
      </c>
      <c r="N972">
        <v>472</v>
      </c>
      <c r="Q972" s="8"/>
    </row>
    <row r="973" spans="1:19" x14ac:dyDescent="0.25">
      <c r="A973" t="s">
        <v>298</v>
      </c>
      <c r="G973">
        <f>G972/G963/G965</f>
        <v>16.863082825523879</v>
      </c>
      <c r="H973">
        <f t="shared" ref="H973:N973" si="1303">H972/H963/H965</f>
        <v>16.421461003990387</v>
      </c>
      <c r="I973">
        <f t="shared" si="1303"/>
        <v>16.074776394482029</v>
      </c>
      <c r="J973">
        <f t="shared" si="1303"/>
        <v>14.17648192505948</v>
      </c>
      <c r="K973">
        <f t="shared" si="1303"/>
        <v>15.731028028954906</v>
      </c>
      <c r="L973">
        <f t="shared" si="1303"/>
        <v>15.168642224610139</v>
      </c>
      <c r="M973">
        <f t="shared" si="1303"/>
        <v>14.09615526386103</v>
      </c>
      <c r="N973">
        <f t="shared" si="1303"/>
        <v>14.487977941316583</v>
      </c>
      <c r="Q973" s="8"/>
    </row>
    <row r="974" spans="1:19" x14ac:dyDescent="0.25">
      <c r="A974" t="s">
        <v>300</v>
      </c>
      <c r="G974">
        <v>100</v>
      </c>
      <c r="H974">
        <f t="shared" ref="H974" si="1304">(H973/G973)*G974</f>
        <v>97.381132346304696</v>
      </c>
      <c r="I974">
        <f t="shared" ref="I974" si="1305">(I973/H973)*H974</f>
        <v>95.325253162792549</v>
      </c>
      <c r="J974">
        <f t="shared" ref="J974" si="1306">(J973/I973)*I974</f>
        <v>84.068150952814079</v>
      </c>
      <c r="K974">
        <f t="shared" ref="K974" si="1307">(K973/J973)*J974</f>
        <v>93.286786240203355</v>
      </c>
      <c r="L974">
        <f t="shared" ref="L974" si="1308">(L973/K973)*K974</f>
        <v>89.951774426743341</v>
      </c>
      <c r="M974">
        <f t="shared" ref="M974" si="1309">(M973/L973)*L974</f>
        <v>83.591804711562929</v>
      </c>
      <c r="Q974" s="8"/>
    </row>
    <row r="976" spans="1:19" x14ac:dyDescent="0.25">
      <c r="A976" s="2" t="s">
        <v>220</v>
      </c>
      <c r="B976" s="2"/>
      <c r="C976" t="s">
        <v>481</v>
      </c>
    </row>
    <row r="977" spans="1:19" x14ac:dyDescent="0.25">
      <c r="A977" s="4" t="s">
        <v>765</v>
      </c>
      <c r="B977" s="4"/>
      <c r="C977">
        <v>2015</v>
      </c>
      <c r="D977">
        <v>2016</v>
      </c>
      <c r="E977">
        <v>2017</v>
      </c>
      <c r="F977">
        <f>E977+1</f>
        <v>2018</v>
      </c>
      <c r="G977">
        <f t="shared" ref="G977:J977" si="1310">F977+1</f>
        <v>2019</v>
      </c>
      <c r="H977">
        <f t="shared" si="1310"/>
        <v>2020</v>
      </c>
      <c r="I977">
        <f t="shared" si="1310"/>
        <v>2021</v>
      </c>
      <c r="J977">
        <f t="shared" si="1310"/>
        <v>2022</v>
      </c>
      <c r="K977">
        <f>J977+1</f>
        <v>2023</v>
      </c>
      <c r="L977">
        <f t="shared" ref="L977:M977" si="1311">K977+1</f>
        <v>2024</v>
      </c>
      <c r="M977">
        <f t="shared" si="1311"/>
        <v>2025</v>
      </c>
      <c r="N977">
        <v>2026</v>
      </c>
      <c r="O977">
        <v>2027</v>
      </c>
      <c r="P977">
        <v>2028</v>
      </c>
      <c r="Q977">
        <v>2029</v>
      </c>
    </row>
    <row r="978" spans="1:19" x14ac:dyDescent="0.25">
      <c r="A978" t="s">
        <v>282</v>
      </c>
      <c r="C978" s="13">
        <v>8.4640000000000004</v>
      </c>
      <c r="D978" s="13">
        <v>8.8239999999999998</v>
      </c>
      <c r="E978" s="13">
        <v>13.875999999999999</v>
      </c>
      <c r="F978" s="13">
        <v>17.524000000000001</v>
      </c>
      <c r="G978" s="13">
        <v>14.526</v>
      </c>
      <c r="H978" s="13">
        <v>12.868</v>
      </c>
      <c r="I978" s="13">
        <v>10.849</v>
      </c>
      <c r="J978" s="13">
        <v>11.446999999999999</v>
      </c>
      <c r="K978" s="13">
        <v>9.9570000000000007</v>
      </c>
      <c r="L978" s="13">
        <v>9.6259999999999994</v>
      </c>
      <c r="M978" s="13">
        <v>8.7970000000000006</v>
      </c>
      <c r="N978" s="13">
        <v>7.0190000000000001</v>
      </c>
      <c r="O978" s="13">
        <v>5.57</v>
      </c>
      <c r="P978" s="13">
        <v>4.99</v>
      </c>
      <c r="Q978" s="13">
        <v>5.0270000000000001</v>
      </c>
      <c r="R978" s="13"/>
      <c r="S978" s="13"/>
    </row>
    <row r="979" spans="1:19" x14ac:dyDescent="0.25">
      <c r="A979" s="7" t="s">
        <v>283</v>
      </c>
      <c r="B979" s="7"/>
      <c r="C979">
        <v>58652</v>
      </c>
      <c r="D979">
        <v>58825</v>
      </c>
      <c r="E979">
        <v>79440</v>
      </c>
      <c r="F979">
        <v>125198</v>
      </c>
      <c r="G979" s="8">
        <v>166488</v>
      </c>
      <c r="H979" s="8">
        <v>186483</v>
      </c>
      <c r="I979" s="8">
        <v>245223</v>
      </c>
      <c r="J979" s="8">
        <v>322733</v>
      </c>
      <c r="K979" s="8">
        <v>380674</v>
      </c>
      <c r="L979" s="8">
        <v>432030</v>
      </c>
      <c r="M979" s="8">
        <v>541659</v>
      </c>
      <c r="N979" s="8">
        <v>639770</v>
      </c>
      <c r="O979" s="8">
        <v>732113</v>
      </c>
      <c r="P979" s="8">
        <v>863955</v>
      </c>
      <c r="Q979" s="8">
        <v>974920</v>
      </c>
    </row>
    <row r="980" spans="1:19" x14ac:dyDescent="0.25">
      <c r="A980" s="7" t="s">
        <v>284</v>
      </c>
      <c r="B980" s="7"/>
      <c r="C980">
        <v>90</v>
      </c>
      <c r="D980">
        <v>60</v>
      </c>
      <c r="E980">
        <v>135</v>
      </c>
      <c r="F980">
        <v>408</v>
      </c>
      <c r="G980">
        <v>858</v>
      </c>
      <c r="H980">
        <v>1816</v>
      </c>
      <c r="I980">
        <v>2238</v>
      </c>
      <c r="J980">
        <v>3529</v>
      </c>
      <c r="K980">
        <v>8221</v>
      </c>
      <c r="L980">
        <v>14537</v>
      </c>
      <c r="M980">
        <v>20593</v>
      </c>
      <c r="N980" s="8">
        <v>25779</v>
      </c>
      <c r="O980" s="8">
        <v>29954</v>
      </c>
      <c r="P980" s="8">
        <v>31880</v>
      </c>
      <c r="Q980" s="8">
        <v>32870</v>
      </c>
    </row>
    <row r="981" spans="1:19" x14ac:dyDescent="0.25">
      <c r="A981" s="7" t="s">
        <v>285</v>
      </c>
      <c r="B981" s="7"/>
      <c r="C981" s="8">
        <f t="shared" ref="C981:D981" si="1312">C979-C980</f>
        <v>58562</v>
      </c>
      <c r="D981" s="8">
        <f t="shared" si="1312"/>
        <v>58765</v>
      </c>
      <c r="E981" s="8">
        <f>E979-E980</f>
        <v>79305</v>
      </c>
      <c r="F981" s="8">
        <f t="shared" ref="F981:M981" si="1313">F979-F980</f>
        <v>124790</v>
      </c>
      <c r="G981" s="8">
        <f t="shared" si="1313"/>
        <v>165630</v>
      </c>
      <c r="H981" s="8">
        <f t="shared" si="1313"/>
        <v>184667</v>
      </c>
      <c r="I981" s="8">
        <f t="shared" si="1313"/>
        <v>242985</v>
      </c>
      <c r="J981" s="8">
        <f t="shared" si="1313"/>
        <v>319204</v>
      </c>
      <c r="K981" s="8">
        <f t="shared" si="1313"/>
        <v>372453</v>
      </c>
      <c r="L981" s="8">
        <f t="shared" si="1313"/>
        <v>417493</v>
      </c>
      <c r="M981" s="8">
        <f t="shared" si="1313"/>
        <v>521066</v>
      </c>
      <c r="N981" s="8">
        <f t="shared" ref="N981:Q981" si="1314">N979-N980</f>
        <v>613991</v>
      </c>
      <c r="O981" s="8">
        <f t="shared" si="1314"/>
        <v>702159</v>
      </c>
      <c r="P981" s="8">
        <f t="shared" si="1314"/>
        <v>832075</v>
      </c>
      <c r="Q981" s="8">
        <f t="shared" si="1314"/>
        <v>942050</v>
      </c>
    </row>
    <row r="982" spans="1:19" x14ac:dyDescent="0.25">
      <c r="A982" t="s">
        <v>286</v>
      </c>
      <c r="C982">
        <v>1</v>
      </c>
      <c r="D982">
        <f t="shared" ref="D982:M982" si="1315">C982*(1+(D978/100))</f>
        <v>1.0882400000000001</v>
      </c>
      <c r="E982">
        <f t="shared" si="1315"/>
        <v>1.2392441824</v>
      </c>
      <c r="F982">
        <f t="shared" si="1315"/>
        <v>1.4564093329237762</v>
      </c>
      <c r="G982">
        <f t="shared" si="1315"/>
        <v>1.6679673526242838</v>
      </c>
      <c r="H982">
        <f t="shared" si="1315"/>
        <v>1.8826013915599769</v>
      </c>
      <c r="I982">
        <f t="shared" si="1315"/>
        <v>2.0868448165303186</v>
      </c>
      <c r="J982">
        <f t="shared" si="1315"/>
        <v>2.3257259426785444</v>
      </c>
      <c r="K982">
        <f t="shared" si="1315"/>
        <v>2.5572984747910468</v>
      </c>
      <c r="L982">
        <f t="shared" si="1315"/>
        <v>2.8034640259744328</v>
      </c>
      <c r="M982">
        <f t="shared" si="1315"/>
        <v>3.050084756339404</v>
      </c>
      <c r="N982">
        <f t="shared" ref="N982" si="1316">M982*(1+(N978/100))</f>
        <v>3.2641702053868666</v>
      </c>
      <c r="O982">
        <f t="shared" ref="O982" si="1317">N982*(1+(O978/100))</f>
        <v>3.4459844858269153</v>
      </c>
      <c r="P982">
        <f t="shared" ref="P982" si="1318">O982*(1+(P978/100))</f>
        <v>3.6179391116696786</v>
      </c>
      <c r="Q982">
        <f t="shared" ref="Q982" si="1319">P982*(1+(Q978/100))</f>
        <v>3.7998129108133134</v>
      </c>
    </row>
    <row r="983" spans="1:19" x14ac:dyDescent="0.25">
      <c r="A983" t="s">
        <v>287</v>
      </c>
      <c r="C983">
        <f>C981/C982</f>
        <v>58562</v>
      </c>
      <c r="D983">
        <f t="shared" ref="D983:M983" si="1320">D981/D982</f>
        <v>54000.036756597801</v>
      </c>
      <c r="E983">
        <f t="shared" si="1320"/>
        <v>63994.651842071056</v>
      </c>
      <c r="F983">
        <f t="shared" si="1320"/>
        <v>85683.328978317601</v>
      </c>
      <c r="G983">
        <f t="shared" si="1320"/>
        <v>99300.504736742776</v>
      </c>
      <c r="H983">
        <f t="shared" si="1320"/>
        <v>98091.396738520256</v>
      </c>
      <c r="I983">
        <f t="shared" si="1320"/>
        <v>116436.54481409772</v>
      </c>
      <c r="J983">
        <f t="shared" si="1320"/>
        <v>137249.18922836281</v>
      </c>
      <c r="K983">
        <f t="shared" si="1320"/>
        <v>145643.14790452164</v>
      </c>
      <c r="L983">
        <f t="shared" si="1320"/>
        <v>148920.40565952583</v>
      </c>
      <c r="M983">
        <f t="shared" si="1320"/>
        <v>170836.56410432464</v>
      </c>
      <c r="N983">
        <f t="shared" ref="N983:Q983" si="1321">N981/N982</f>
        <v>188100.17902458928</v>
      </c>
      <c r="O983">
        <f t="shared" si="1321"/>
        <v>203761.50934164942</v>
      </c>
      <c r="P983">
        <f t="shared" si="1321"/>
        <v>229985.90476996652</v>
      </c>
      <c r="Q983">
        <f t="shared" si="1321"/>
        <v>247920.10083421797</v>
      </c>
    </row>
    <row r="984" spans="1:19" x14ac:dyDescent="0.25">
      <c r="A984" t="s">
        <v>288</v>
      </c>
      <c r="C984" s="13">
        <v>31.023</v>
      </c>
      <c r="D984" s="13">
        <v>31.574999999999999</v>
      </c>
      <c r="E984" s="13">
        <v>32.121000000000002</v>
      </c>
      <c r="F984" s="13">
        <v>32.656999999999996</v>
      </c>
      <c r="G984" s="13">
        <v>33.905000000000001</v>
      </c>
      <c r="H984" s="13">
        <v>34.558999999999997</v>
      </c>
      <c r="I984" s="13">
        <v>35.271000000000001</v>
      </c>
      <c r="J984" s="13">
        <v>36.024999999999999</v>
      </c>
      <c r="K984" s="13">
        <v>36.799999999999997</v>
      </c>
      <c r="L984" s="13">
        <v>37.542999999999999</v>
      </c>
      <c r="M984" s="13">
        <v>38.237000000000002</v>
      </c>
      <c r="N984" s="13">
        <v>38.942999999999998</v>
      </c>
      <c r="O984" s="13">
        <v>39.661999999999999</v>
      </c>
      <c r="P984" s="13">
        <v>40.395000000000003</v>
      </c>
      <c r="Q984" s="13">
        <v>41.140999999999998</v>
      </c>
      <c r="R984" s="13"/>
      <c r="S984" s="13"/>
    </row>
    <row r="985" spans="1:19" x14ac:dyDescent="0.25">
      <c r="A985" t="s">
        <v>289</v>
      </c>
      <c r="C985">
        <f>C983/C984</f>
        <v>1887.6962253811689</v>
      </c>
      <c r="D985">
        <f t="shared" ref="D985:H985" si="1322">D983/D984</f>
        <v>1710.2149408265336</v>
      </c>
      <c r="E985">
        <f t="shared" si="1322"/>
        <v>1992.2994876271302</v>
      </c>
      <c r="F985">
        <f t="shared" si="1322"/>
        <v>2623.7354618708887</v>
      </c>
      <c r="G985">
        <f t="shared" si="1322"/>
        <v>2928.7864544091658</v>
      </c>
      <c r="H985">
        <f t="shared" si="1322"/>
        <v>2838.3748586047127</v>
      </c>
      <c r="I985">
        <f>I983/I984</f>
        <v>3301.1977209066295</v>
      </c>
      <c r="J985">
        <f>J983/J984</f>
        <v>3809.8317620642001</v>
      </c>
      <c r="K985">
        <f>K983/K984</f>
        <v>3957.6942365359146</v>
      </c>
      <c r="L985">
        <f>L983/L984</f>
        <v>3966.6623780605128</v>
      </c>
      <c r="M985">
        <f>M983/M984</f>
        <v>4467.8338809091883</v>
      </c>
      <c r="N985">
        <f t="shared" ref="N985:Q985" si="1323">N983/N984</f>
        <v>4830.1409502244123</v>
      </c>
      <c r="O985">
        <f t="shared" si="1323"/>
        <v>5137.4491791046703</v>
      </c>
      <c r="P985">
        <f t="shared" si="1323"/>
        <v>5693.4250469109174</v>
      </c>
      <c r="Q985">
        <f t="shared" si="1323"/>
        <v>6026.1077959752556</v>
      </c>
    </row>
    <row r="986" spans="1:19" x14ac:dyDescent="0.25">
      <c r="A986" t="s">
        <v>290</v>
      </c>
      <c r="G986">
        <v>100</v>
      </c>
      <c r="H986">
        <f t="shared" ref="H986:M986" si="1324">(H985/G985)*G986</f>
        <v>96.913001435514616</v>
      </c>
      <c r="I986">
        <f t="shared" si="1324"/>
        <v>112.71554865110816</v>
      </c>
      <c r="J986">
        <f t="shared" si="1324"/>
        <v>130.08226517603075</v>
      </c>
      <c r="K986">
        <f t="shared" si="1324"/>
        <v>135.13085703390124</v>
      </c>
      <c r="L986">
        <f t="shared" si="1324"/>
        <v>135.43706377393505</v>
      </c>
      <c r="M986">
        <f t="shared" si="1324"/>
        <v>152.54898062585107</v>
      </c>
      <c r="N986">
        <f t="shared" ref="N986" si="1325">(N985/M985)*M986</f>
        <v>164.91953324056237</v>
      </c>
      <c r="O986">
        <f t="shared" ref="O986" si="1326">(O985/N985)*N986</f>
        <v>175.41221454949218</v>
      </c>
      <c r="P986">
        <f t="shared" ref="P986" si="1327">(P985/O985)*O986</f>
        <v>194.39536256867427</v>
      </c>
      <c r="Q986">
        <f t="shared" ref="Q986" si="1328">(Q985/P985)*P986</f>
        <v>205.75442729541456</v>
      </c>
    </row>
    <row r="988" spans="1:19" x14ac:dyDescent="0.25">
      <c r="A988" t="s">
        <v>297</v>
      </c>
      <c r="G988">
        <f>(((G979-H979)/G979)+1)*H988</f>
        <v>12494.597808851089</v>
      </c>
      <c r="H988">
        <v>14200</v>
      </c>
      <c r="I988">
        <v>19869</v>
      </c>
      <c r="J988">
        <v>27288</v>
      </c>
      <c r="K988">
        <v>30364</v>
      </c>
      <c r="L988">
        <v>33439</v>
      </c>
      <c r="M988">
        <v>41300</v>
      </c>
      <c r="O988" t="s">
        <v>766</v>
      </c>
    </row>
    <row r="989" spans="1:19" x14ac:dyDescent="0.25">
      <c r="A989" t="s">
        <v>299</v>
      </c>
      <c r="G989">
        <f>G988/G982/G984</f>
        <v>220.93828905303093</v>
      </c>
      <c r="H989">
        <f t="shared" ref="H989:M989" si="1329">H988/H982/H984</f>
        <v>218.25731176759743</v>
      </c>
      <c r="I989">
        <f t="shared" si="1329"/>
        <v>269.94052108851912</v>
      </c>
      <c r="J989">
        <f t="shared" si="1329"/>
        <v>325.69356625608668</v>
      </c>
      <c r="K989">
        <f t="shared" si="1329"/>
        <v>322.64856988177434</v>
      </c>
      <c r="L989">
        <f t="shared" si="1329"/>
        <v>317.70885562144872</v>
      </c>
      <c r="M989">
        <f t="shared" si="1329"/>
        <v>354.12316152185997</v>
      </c>
    </row>
    <row r="990" spans="1:19" x14ac:dyDescent="0.25">
      <c r="A990" t="s">
        <v>301</v>
      </c>
      <c r="G990">
        <v>100</v>
      </c>
      <c r="H990">
        <f t="shared" ref="H990" si="1330">(H989/G989)*G990</f>
        <v>98.78654926815787</v>
      </c>
      <c r="I990">
        <f t="shared" ref="I990" si="1331">(I989/H989)*H990</f>
        <v>122.17914886800197</v>
      </c>
      <c r="J990">
        <f t="shared" ref="J990" si="1332">(J989/I989)*I990</f>
        <v>147.41381751983778</v>
      </c>
      <c r="K990">
        <f t="shared" ref="K990" si="1333">(K989/J989)*J990</f>
        <v>146.03560626122635</v>
      </c>
      <c r="L990">
        <f t="shared" ref="L990" si="1334">(L989/K989)*K990</f>
        <v>143.79981712684958</v>
      </c>
      <c r="M990">
        <f t="shared" ref="M990" si="1335">(M989/L989)*L990</f>
        <v>160.28148087851866</v>
      </c>
    </row>
    <row r="991" spans="1:19" x14ac:dyDescent="0.25">
      <c r="A991" t="s">
        <v>294</v>
      </c>
      <c r="G991">
        <v>20736</v>
      </c>
      <c r="H991">
        <v>29900</v>
      </c>
      <c r="I991">
        <v>34553</v>
      </c>
      <c r="J991">
        <v>50271</v>
      </c>
      <c r="K991">
        <v>59674</v>
      </c>
      <c r="L991">
        <v>69076</v>
      </c>
      <c r="M991">
        <v>84300</v>
      </c>
      <c r="O991" t="s">
        <v>767</v>
      </c>
    </row>
    <row r="992" spans="1:19" x14ac:dyDescent="0.25">
      <c r="A992" t="s">
        <v>298</v>
      </c>
      <c r="G992">
        <f>G991/G982/G984</f>
        <v>366.66857404231399</v>
      </c>
      <c r="H992">
        <f t="shared" ref="H992:M992" si="1336">H991/H982/H984</f>
        <v>459.56997336980021</v>
      </c>
      <c r="I992">
        <f t="shared" si="1336"/>
        <v>469.43755725862405</v>
      </c>
      <c r="J992">
        <f t="shared" si="1336"/>
        <v>600.00517697375165</v>
      </c>
      <c r="K992">
        <f t="shared" si="1336"/>
        <v>634.0973112608682</v>
      </c>
      <c r="L992">
        <f t="shared" si="1336"/>
        <v>656.30123242044294</v>
      </c>
      <c r="M992">
        <f t="shared" si="1336"/>
        <v>722.82282121774324</v>
      </c>
    </row>
    <row r="993" spans="1:19" x14ac:dyDescent="0.25">
      <c r="A993" t="s">
        <v>300</v>
      </c>
      <c r="G993">
        <v>100</v>
      </c>
      <c r="H993">
        <f t="shared" ref="H993" si="1337">(H992/G992)*G993</f>
        <v>125.33661347175209</v>
      </c>
      <c r="I993">
        <f t="shared" ref="I993" si="1338">(I992/H992)*H993</f>
        <v>128.02775871499978</v>
      </c>
      <c r="J993">
        <f t="shared" ref="J993" si="1339">(J992/I992)*I993</f>
        <v>163.6369243098838</v>
      </c>
      <c r="K993">
        <f t="shared" ref="K993" si="1340">(K992/J992)*J993</f>
        <v>172.93473074888945</v>
      </c>
      <c r="L993">
        <f t="shared" ref="L993" si="1341">(L992/K992)*K993</f>
        <v>178.99031410984921</v>
      </c>
      <c r="M993">
        <f t="shared" ref="M993" si="1342">(M992/L992)*L993</f>
        <v>197.13247122572562</v>
      </c>
    </row>
    <row r="995" spans="1:19" x14ac:dyDescent="0.25">
      <c r="A995" s="2" t="s">
        <v>170</v>
      </c>
      <c r="B995" s="2"/>
      <c r="C995" t="s">
        <v>482</v>
      </c>
    </row>
    <row r="996" spans="1:19" x14ac:dyDescent="0.25">
      <c r="A996" s="4" t="s">
        <v>786</v>
      </c>
      <c r="B996" s="4"/>
      <c r="C996">
        <v>2015</v>
      </c>
      <c r="D996">
        <v>2016</v>
      </c>
      <c r="E996">
        <v>2017</v>
      </c>
      <c r="F996">
        <f>E996+1</f>
        <v>2018</v>
      </c>
      <c r="G996">
        <f t="shared" ref="G996:J996" si="1343">F996+1</f>
        <v>2019</v>
      </c>
      <c r="H996">
        <f t="shared" si="1343"/>
        <v>2020</v>
      </c>
      <c r="I996">
        <f t="shared" si="1343"/>
        <v>2021</v>
      </c>
      <c r="J996">
        <f t="shared" si="1343"/>
        <v>2022</v>
      </c>
      <c r="K996">
        <f>J996+1</f>
        <v>2023</v>
      </c>
      <c r="L996">
        <f t="shared" ref="L996:M996" si="1344">K996+1</f>
        <v>2024</v>
      </c>
      <c r="M996">
        <f t="shared" si="1344"/>
        <v>2025</v>
      </c>
      <c r="N996">
        <f t="shared" ref="N996" si="1345">M996+1</f>
        <v>2026</v>
      </c>
      <c r="O996">
        <f t="shared" ref="O996" si="1346">N996+1</f>
        <v>2027</v>
      </c>
      <c r="P996">
        <f t="shared" ref="P996" si="1347">O996+1</f>
        <v>2028</v>
      </c>
    </row>
    <row r="997" spans="1:19" x14ac:dyDescent="0.25">
      <c r="A997" t="s">
        <v>282</v>
      </c>
      <c r="C997" s="13">
        <v>0.69</v>
      </c>
      <c r="D997" s="13">
        <v>1.234</v>
      </c>
      <c r="E997" s="13">
        <v>2.8530000000000002</v>
      </c>
      <c r="F997" s="13">
        <v>5.31</v>
      </c>
      <c r="G997" s="13">
        <v>2.3919999999999999</v>
      </c>
      <c r="H997" s="13">
        <v>2.3929999999999998</v>
      </c>
      <c r="I997" s="13">
        <v>3.927</v>
      </c>
      <c r="J997" s="13">
        <v>5.8209999999999997</v>
      </c>
      <c r="K997" s="13">
        <v>5.9779999999999998</v>
      </c>
      <c r="L997" s="13">
        <v>3.2130000000000001</v>
      </c>
      <c r="M997" s="13">
        <v>1.659</v>
      </c>
      <c r="N997" s="13">
        <v>4.2729999999999997</v>
      </c>
      <c r="O997" s="13">
        <v>3.2429999999999999</v>
      </c>
      <c r="P997" s="13">
        <v>3.044</v>
      </c>
      <c r="Q997" s="13"/>
      <c r="R997" s="13"/>
      <c r="S997" s="13"/>
    </row>
    <row r="998" spans="1:19" x14ac:dyDescent="0.25">
      <c r="A998" t="s">
        <v>483</v>
      </c>
      <c r="C998">
        <v>13322</v>
      </c>
      <c r="D998">
        <v>14480</v>
      </c>
      <c r="E998">
        <v>16557</v>
      </c>
      <c r="F998">
        <v>18265</v>
      </c>
      <c r="G998">
        <v>19518</v>
      </c>
      <c r="H998">
        <v>17952</v>
      </c>
      <c r="I998">
        <v>19411</v>
      </c>
      <c r="J998">
        <v>22028</v>
      </c>
      <c r="K998">
        <v>24319</v>
      </c>
      <c r="L998">
        <v>26446</v>
      </c>
      <c r="M998">
        <v>28320</v>
      </c>
      <c r="N998">
        <v>30682</v>
      </c>
      <c r="O998">
        <v>33363</v>
      </c>
      <c r="P998">
        <v>36253</v>
      </c>
    </row>
    <row r="999" spans="1:19" x14ac:dyDescent="0.25">
      <c r="A999" t="s">
        <v>316</v>
      </c>
      <c r="C999">
        <v>18.8</v>
      </c>
      <c r="D999">
        <v>19.5</v>
      </c>
      <c r="E999">
        <v>19.100000000000001</v>
      </c>
      <c r="F999">
        <v>20.9</v>
      </c>
      <c r="G999">
        <v>19.5</v>
      </c>
      <c r="H999">
        <v>25.9</v>
      </c>
      <c r="I999">
        <v>27.2</v>
      </c>
      <c r="J999">
        <v>25.9</v>
      </c>
      <c r="K999">
        <v>24.7</v>
      </c>
      <c r="L999">
        <v>25.6</v>
      </c>
      <c r="M999">
        <v>24.3</v>
      </c>
      <c r="N999" s="8">
        <v>24</v>
      </c>
      <c r="O999" s="8">
        <v>23.3</v>
      </c>
      <c r="P999" s="8">
        <v>23</v>
      </c>
    </row>
    <row r="1000" spans="1:19" x14ac:dyDescent="0.25">
      <c r="A1000" s="7" t="s">
        <v>283</v>
      </c>
      <c r="B1000" s="7"/>
      <c r="C1000" s="8">
        <f t="shared" ref="C1000:F1000" si="1348">C998*(C999/100)</f>
        <v>2504.5360000000001</v>
      </c>
      <c r="D1000" s="8">
        <f t="shared" si="1348"/>
        <v>2823.6</v>
      </c>
      <c r="E1000" s="8">
        <f t="shared" si="1348"/>
        <v>3162.3870000000002</v>
      </c>
      <c r="F1000" s="8">
        <f t="shared" si="1348"/>
        <v>3817.3849999999998</v>
      </c>
      <c r="G1000" s="8">
        <f>G998*(G999/100)</f>
        <v>3806.01</v>
      </c>
      <c r="H1000" s="8">
        <f>H998*(H999/100)</f>
        <v>4649.5680000000002</v>
      </c>
      <c r="I1000" s="8">
        <f t="shared" ref="I1000:P1000" si="1349">I998*(I999/100)</f>
        <v>5279.7920000000004</v>
      </c>
      <c r="J1000" s="8">
        <f t="shared" si="1349"/>
        <v>5705.2520000000004</v>
      </c>
      <c r="K1000" s="8">
        <f t="shared" si="1349"/>
        <v>6006.7929999999997</v>
      </c>
      <c r="L1000" s="8">
        <f t="shared" si="1349"/>
        <v>6770.1760000000004</v>
      </c>
      <c r="M1000" s="8">
        <f t="shared" si="1349"/>
        <v>6881.76</v>
      </c>
      <c r="N1000" s="8">
        <f t="shared" si="1349"/>
        <v>7363.6799999999994</v>
      </c>
      <c r="O1000" s="8">
        <f t="shared" si="1349"/>
        <v>7773.5790000000006</v>
      </c>
      <c r="P1000" s="8">
        <f t="shared" si="1349"/>
        <v>8338.19</v>
      </c>
    </row>
    <row r="1001" spans="1:19" x14ac:dyDescent="0.25">
      <c r="A1001" s="7" t="s">
        <v>317</v>
      </c>
      <c r="B1001" s="7"/>
      <c r="C1001">
        <v>2.1</v>
      </c>
      <c r="D1001">
        <v>1.8</v>
      </c>
      <c r="E1001">
        <v>1.6</v>
      </c>
      <c r="F1001">
        <v>1.7</v>
      </c>
      <c r="G1001" s="8">
        <v>1.8</v>
      </c>
      <c r="H1001" s="8">
        <v>1.8</v>
      </c>
      <c r="I1001" s="8">
        <v>1.8</v>
      </c>
      <c r="J1001" s="8">
        <v>2</v>
      </c>
      <c r="K1001" s="8">
        <v>2.2999999999999998</v>
      </c>
      <c r="L1001" s="8">
        <v>2.6</v>
      </c>
      <c r="M1001" s="8">
        <v>2.7</v>
      </c>
      <c r="N1001" s="8">
        <v>2.8</v>
      </c>
      <c r="O1001" s="8">
        <v>2.8</v>
      </c>
      <c r="P1001" s="8">
        <v>2.8</v>
      </c>
    </row>
    <row r="1002" spans="1:19" x14ac:dyDescent="0.25">
      <c r="A1002" s="7" t="s">
        <v>284</v>
      </c>
      <c r="B1002" s="7"/>
      <c r="C1002">
        <f t="shared" ref="C1002:F1002" si="1350">C998*(C1001/100)</f>
        <v>279.762</v>
      </c>
      <c r="D1002">
        <f t="shared" si="1350"/>
        <v>260.64000000000004</v>
      </c>
      <c r="E1002">
        <f t="shared" si="1350"/>
        <v>264.91199999999998</v>
      </c>
      <c r="F1002">
        <f t="shared" si="1350"/>
        <v>310.505</v>
      </c>
      <c r="G1002">
        <f>G998*(G1001/100)</f>
        <v>351.32400000000007</v>
      </c>
      <c r="H1002">
        <f>H998*(H1001/100)</f>
        <v>323.13600000000002</v>
      </c>
      <c r="I1002">
        <f t="shared" ref="I1002:P1002" si="1351">I998*(I1001/100)</f>
        <v>349.39800000000002</v>
      </c>
      <c r="J1002">
        <f t="shared" si="1351"/>
        <v>440.56</v>
      </c>
      <c r="K1002">
        <f t="shared" si="1351"/>
        <v>559.33699999999999</v>
      </c>
      <c r="L1002">
        <f t="shared" si="1351"/>
        <v>687.596</v>
      </c>
      <c r="M1002">
        <f t="shared" si="1351"/>
        <v>764.6400000000001</v>
      </c>
      <c r="N1002">
        <f t="shared" si="1351"/>
        <v>859.09599999999989</v>
      </c>
      <c r="O1002">
        <f t="shared" si="1351"/>
        <v>934.16399999999987</v>
      </c>
      <c r="P1002">
        <f t="shared" si="1351"/>
        <v>1015.0839999999999</v>
      </c>
    </row>
    <row r="1003" spans="1:19" x14ac:dyDescent="0.25">
      <c r="A1003" s="7" t="s">
        <v>285</v>
      </c>
      <c r="B1003" s="7"/>
      <c r="C1003" s="8">
        <f t="shared" ref="C1003:M1003" si="1352">C1000-C1002</f>
        <v>2224.7739999999999</v>
      </c>
      <c r="D1003" s="8">
        <f t="shared" si="1352"/>
        <v>2562.96</v>
      </c>
      <c r="E1003" s="8">
        <f t="shared" si="1352"/>
        <v>2897.4750000000004</v>
      </c>
      <c r="F1003" s="8">
        <f t="shared" si="1352"/>
        <v>3506.8799999999997</v>
      </c>
      <c r="G1003" s="8">
        <f t="shared" si="1352"/>
        <v>3454.6860000000001</v>
      </c>
      <c r="H1003" s="8">
        <f t="shared" si="1352"/>
        <v>4326.4319999999998</v>
      </c>
      <c r="I1003" s="8">
        <f t="shared" si="1352"/>
        <v>4930.3940000000002</v>
      </c>
      <c r="J1003" s="8">
        <f t="shared" si="1352"/>
        <v>5264.692</v>
      </c>
      <c r="K1003" s="8">
        <f t="shared" si="1352"/>
        <v>5447.4560000000001</v>
      </c>
      <c r="L1003" s="8">
        <f t="shared" si="1352"/>
        <v>6082.58</v>
      </c>
      <c r="M1003" s="8">
        <f t="shared" si="1352"/>
        <v>6117.12</v>
      </c>
      <c r="N1003" s="8">
        <f t="shared" ref="N1003:P1003" si="1353">N1000-N1002</f>
        <v>6504.5839999999998</v>
      </c>
      <c r="O1003" s="8">
        <f t="shared" si="1353"/>
        <v>6839.4150000000009</v>
      </c>
      <c r="P1003" s="8">
        <f t="shared" si="1353"/>
        <v>7323.1060000000007</v>
      </c>
    </row>
    <row r="1004" spans="1:19" x14ac:dyDescent="0.25">
      <c r="A1004" t="s">
        <v>286</v>
      </c>
      <c r="C1004">
        <v>1</v>
      </c>
      <c r="D1004">
        <f t="shared" ref="D1004:M1004" si="1354">C1004*(1+(D997/100))</f>
        <v>1.01234</v>
      </c>
      <c r="E1004">
        <f t="shared" si="1354"/>
        <v>1.0412220602</v>
      </c>
      <c r="F1004">
        <f t="shared" si="1354"/>
        <v>1.0965109515966198</v>
      </c>
      <c r="G1004">
        <f t="shared" si="1354"/>
        <v>1.1227394935588109</v>
      </c>
      <c r="H1004">
        <f t="shared" si="1354"/>
        <v>1.1496066496396733</v>
      </c>
      <c r="I1004">
        <f t="shared" si="1354"/>
        <v>1.1947517027710233</v>
      </c>
      <c r="J1004">
        <f t="shared" si="1354"/>
        <v>1.2642981993893248</v>
      </c>
      <c r="K1004">
        <f t="shared" si="1354"/>
        <v>1.3398779457488186</v>
      </c>
      <c r="L1004">
        <f t="shared" si="1354"/>
        <v>1.3829282241457281</v>
      </c>
      <c r="M1004">
        <f t="shared" si="1354"/>
        <v>1.4058710033843058</v>
      </c>
      <c r="N1004">
        <f t="shared" ref="N1004" si="1355">M1004*(1+(N997/100))</f>
        <v>1.465943871358917</v>
      </c>
      <c r="O1004">
        <f t="shared" ref="O1004" si="1356">N1004*(1+(O997/100))</f>
        <v>1.5134844311070865</v>
      </c>
      <c r="P1004">
        <f t="shared" ref="P1004" si="1357">O1004*(1+(P997/100))</f>
        <v>1.5595548971899862</v>
      </c>
    </row>
    <row r="1005" spans="1:19" x14ac:dyDescent="0.25">
      <c r="A1005" t="s">
        <v>287</v>
      </c>
      <c r="C1005">
        <f>C1003/C1004</f>
        <v>2224.7739999999999</v>
      </c>
      <c r="D1005">
        <f t="shared" ref="D1005:M1005" si="1358">D1003/D1004</f>
        <v>2531.7185925677145</v>
      </c>
      <c r="E1005">
        <f t="shared" si="1358"/>
        <v>2782.76374536614</v>
      </c>
      <c r="F1005">
        <f t="shared" si="1358"/>
        <v>3198.2170309322155</v>
      </c>
      <c r="G1005">
        <f t="shared" si="1358"/>
        <v>3077.0147659538425</v>
      </c>
      <c r="H1005">
        <f t="shared" si="1358"/>
        <v>3763.4020309086191</v>
      </c>
      <c r="I1005">
        <f t="shared" si="1358"/>
        <v>4126.7101679493662</v>
      </c>
      <c r="J1005">
        <f t="shared" si="1358"/>
        <v>4164.1220422072311</v>
      </c>
      <c r="K1005">
        <f t="shared" si="1358"/>
        <v>4065.6359911615505</v>
      </c>
      <c r="L1005">
        <f t="shared" si="1358"/>
        <v>4398.3338352627616</v>
      </c>
      <c r="M1005">
        <f t="shared" si="1358"/>
        <v>4351.1246659718163</v>
      </c>
      <c r="N1005">
        <f t="shared" ref="N1005:P1005" si="1359">N1003/N1004</f>
        <v>4437.1303206652165</v>
      </c>
      <c r="O1005">
        <f t="shared" si="1359"/>
        <v>4518.986029474444</v>
      </c>
      <c r="P1005">
        <f t="shared" si="1359"/>
        <v>4695.6384883884557</v>
      </c>
    </row>
    <row r="1006" spans="1:19" x14ac:dyDescent="0.25">
      <c r="A1006" t="s">
        <v>288</v>
      </c>
      <c r="C1006" s="13">
        <v>100.83</v>
      </c>
      <c r="D1006" s="13">
        <v>102.53</v>
      </c>
      <c r="E1006" s="13">
        <v>104.17</v>
      </c>
      <c r="F1006" s="13">
        <v>105.76</v>
      </c>
      <c r="G1006" s="13">
        <v>107.29</v>
      </c>
      <c r="H1006" s="13">
        <v>109.2</v>
      </c>
      <c r="I1006" s="13">
        <v>110.08</v>
      </c>
      <c r="J1006" s="13">
        <v>110.94</v>
      </c>
      <c r="K1006" s="13">
        <v>111.91</v>
      </c>
      <c r="L1006" s="13">
        <v>112.88500000000001</v>
      </c>
      <c r="M1006" s="13">
        <v>114.086</v>
      </c>
      <c r="N1006" s="13">
        <v>115.29900000000001</v>
      </c>
      <c r="O1006" s="13">
        <v>116.52500000000001</v>
      </c>
      <c r="P1006" s="13">
        <v>117.765</v>
      </c>
      <c r="Q1006" s="13"/>
      <c r="R1006" s="13"/>
      <c r="S1006" s="13"/>
    </row>
    <row r="1007" spans="1:19" x14ac:dyDescent="0.25">
      <c r="A1007" t="s">
        <v>289</v>
      </c>
      <c r="C1007">
        <f>C1005/C1006</f>
        <v>22.064603788554994</v>
      </c>
      <c r="D1007">
        <f t="shared" ref="D1007:M1007" si="1360">D1005/D1006</f>
        <v>24.692466522653998</v>
      </c>
      <c r="E1007">
        <f t="shared" si="1360"/>
        <v>26.713677117847173</v>
      </c>
      <c r="F1007">
        <f t="shared" si="1360"/>
        <v>30.240327448300068</v>
      </c>
      <c r="G1007">
        <f t="shared" si="1360"/>
        <v>28.679418081404066</v>
      </c>
      <c r="H1007">
        <f t="shared" si="1360"/>
        <v>34.463388561434236</v>
      </c>
      <c r="I1007">
        <f t="shared" si="1360"/>
        <v>37.488282775702821</v>
      </c>
      <c r="J1007">
        <f t="shared" si="1360"/>
        <v>37.534902129143966</v>
      </c>
      <c r="K1007">
        <f t="shared" si="1360"/>
        <v>36.329514709691274</v>
      </c>
      <c r="L1007">
        <f t="shared" si="1360"/>
        <v>38.962960847435546</v>
      </c>
      <c r="M1007">
        <f t="shared" si="1360"/>
        <v>38.138988710024158</v>
      </c>
      <c r="N1007">
        <f t="shared" ref="N1007:P1007" si="1361">N1005/N1006</f>
        <v>38.48368433954515</v>
      </c>
      <c r="O1007">
        <f t="shared" si="1361"/>
        <v>38.781257493880659</v>
      </c>
      <c r="P1007">
        <f t="shared" si="1361"/>
        <v>39.872954514401187</v>
      </c>
    </row>
    <row r="1008" spans="1:19" x14ac:dyDescent="0.25">
      <c r="A1008" t="s">
        <v>290</v>
      </c>
      <c r="G1008">
        <v>100</v>
      </c>
      <c r="H1008">
        <f t="shared" ref="H1008" si="1362">(H1007/G1007)*G1008</f>
        <v>120.16767029098312</v>
      </c>
      <c r="I1008">
        <f>(I1007/H1007)*H1008</f>
        <v>130.71493525180864</v>
      </c>
      <c r="J1008">
        <f>(J1007/I1007)*I1008</f>
        <v>130.87748859688986</v>
      </c>
      <c r="K1008">
        <f>(K1007/J1007)*J1008</f>
        <v>126.67451831335308</v>
      </c>
      <c r="L1008">
        <f>(L1007/K1007)*K1008</f>
        <v>135.85687386279088</v>
      </c>
      <c r="M1008">
        <f t="shared" ref="M1008" si="1363">(M1007/L1007)*L1008</f>
        <v>132.98383043118213</v>
      </c>
      <c r="N1008">
        <f t="shared" ref="N1008" si="1364">(N1007/M1007)*M1008</f>
        <v>134.18572242404824</v>
      </c>
      <c r="O1008">
        <f t="shared" ref="O1008" si="1365">(O1007/N1007)*N1008</f>
        <v>135.22330677632092</v>
      </c>
      <c r="P1008">
        <f t="shared" ref="P1008" si="1366">(P1007/O1007)*O1008</f>
        <v>139.02985897839781</v>
      </c>
    </row>
    <row r="1010" spans="1:19" x14ac:dyDescent="0.25">
      <c r="A1010" t="s">
        <v>297</v>
      </c>
      <c r="G1010">
        <v>141.4</v>
      </c>
      <c r="H1010">
        <v>166.5</v>
      </c>
      <c r="I1010">
        <v>210.2</v>
      </c>
      <c r="J1010">
        <v>268.39999999999998</v>
      </c>
      <c r="K1010">
        <v>296.3</v>
      </c>
      <c r="L1010">
        <v>308.3</v>
      </c>
      <c r="M1010">
        <v>297.60000000000002</v>
      </c>
      <c r="O1010" t="s">
        <v>804</v>
      </c>
    </row>
    <row r="1011" spans="1:19" x14ac:dyDescent="0.25">
      <c r="A1011" t="s">
        <v>299</v>
      </c>
      <c r="G1011">
        <f>G1010/G1004/G1006</f>
        <v>1.1738461083613778</v>
      </c>
      <c r="H1011">
        <f t="shared" ref="H1011:M1011" si="1367">H1010/H1004/H1006</f>
        <v>1.3263017182469992</v>
      </c>
      <c r="I1011">
        <f t="shared" si="1367"/>
        <v>1.5982570641317371</v>
      </c>
      <c r="J1011">
        <f t="shared" si="1367"/>
        <v>1.9135721009818312</v>
      </c>
      <c r="K1011">
        <f t="shared" si="1367"/>
        <v>1.976048123836434</v>
      </c>
      <c r="L1011">
        <f t="shared" si="1367"/>
        <v>1.9748660649369805</v>
      </c>
      <c r="M1011">
        <f t="shared" si="1367"/>
        <v>1.8554749686295497</v>
      </c>
    </row>
    <row r="1012" spans="1:19" x14ac:dyDescent="0.25">
      <c r="A1012" t="s">
        <v>301</v>
      </c>
      <c r="G1012">
        <v>100</v>
      </c>
      <c r="H1012">
        <f t="shared" ref="H1012" si="1368">(H1011/G1011)*G1012</f>
        <v>112.98769990373276</v>
      </c>
      <c r="I1012">
        <f>(I1011/H1011)*H1012</f>
        <v>136.15558741024518</v>
      </c>
      <c r="J1012">
        <f>(J1011/I1011)*I1012</f>
        <v>163.01728883806317</v>
      </c>
      <c r="K1012">
        <f>(K1011/J1011)*J1012</f>
        <v>168.33962388774154</v>
      </c>
      <c r="L1012">
        <f>(L1011/K1011)*K1012</f>
        <v>168.23892423971839</v>
      </c>
      <c r="M1012">
        <f t="shared" ref="M1012" si="1369">(M1011/L1011)*L1012</f>
        <v>158.06799165690359</v>
      </c>
    </row>
    <row r="1013" spans="1:19" x14ac:dyDescent="0.25">
      <c r="A1013" t="s">
        <v>294</v>
      </c>
      <c r="G1013">
        <v>528.79999999999995</v>
      </c>
      <c r="H1013">
        <v>673</v>
      </c>
      <c r="I1013">
        <v>751.7</v>
      </c>
      <c r="J1013">
        <v>788.5</v>
      </c>
      <c r="K1013">
        <v>852.8</v>
      </c>
      <c r="L1013">
        <v>968.9</v>
      </c>
      <c r="M1013">
        <v>977.6</v>
      </c>
      <c r="O1013" t="s">
        <v>805</v>
      </c>
    </row>
    <row r="1014" spans="1:19" x14ac:dyDescent="0.25">
      <c r="A1014" t="s">
        <v>298</v>
      </c>
      <c r="G1014">
        <f>G1013/G1004/G1006</f>
        <v>4.3898855877050673</v>
      </c>
      <c r="H1014">
        <f t="shared" ref="H1014:M1014" si="1370">H1013/H1004/H1006</f>
        <v>5.3609673055869695</v>
      </c>
      <c r="I1014">
        <f t="shared" si="1370"/>
        <v>5.7155558282960355</v>
      </c>
      <c r="J1014">
        <f t="shared" si="1370"/>
        <v>5.6216527631303057</v>
      </c>
      <c r="K1014">
        <f t="shared" si="1370"/>
        <v>5.6873906176433024</v>
      </c>
      <c r="L1014">
        <f t="shared" si="1370"/>
        <v>6.2064473899365558</v>
      </c>
      <c r="M1014">
        <f t="shared" si="1370"/>
        <v>6.0951355152293276</v>
      </c>
    </row>
    <row r="1015" spans="1:19" x14ac:dyDescent="0.25">
      <c r="A1015" t="s">
        <v>300</v>
      </c>
      <c r="G1015">
        <v>100</v>
      </c>
      <c r="H1015">
        <f t="shared" ref="H1015" si="1371">(H1014/G1014)*G1015</f>
        <v>122.12088899541369</v>
      </c>
      <c r="I1015">
        <f>(I1014/H1014)*H1015</f>
        <v>130.19828681421282</v>
      </c>
      <c r="J1015">
        <f>(J1014/I1014)*I1015</f>
        <v>128.05920907996097</v>
      </c>
      <c r="K1015">
        <f>(K1014/J1014)*J1015</f>
        <v>129.55669354053805</v>
      </c>
      <c r="L1015">
        <f>(L1014/K1014)*K1015</f>
        <v>141.3806183769164</v>
      </c>
      <c r="M1015">
        <f t="shared" ref="M1015" si="1372">(M1014/L1014)*L1015</f>
        <v>138.84497428133943</v>
      </c>
    </row>
    <row r="1017" spans="1:19" x14ac:dyDescent="0.25">
      <c r="A1017" s="2" t="s">
        <v>75</v>
      </c>
      <c r="B1017" s="2"/>
      <c r="C1017" t="s">
        <v>484</v>
      </c>
    </row>
    <row r="1018" spans="1:19" x14ac:dyDescent="0.25">
      <c r="A1018" s="4" t="s">
        <v>784</v>
      </c>
      <c r="B1018" s="4"/>
      <c r="C1018">
        <v>2015</v>
      </c>
      <c r="D1018">
        <v>2016</v>
      </c>
      <c r="E1018">
        <v>2017</v>
      </c>
      <c r="F1018">
        <f>E1018+1</f>
        <v>2018</v>
      </c>
      <c r="G1018">
        <f t="shared" ref="G1018:J1018" si="1373">F1018+1</f>
        <v>2019</v>
      </c>
      <c r="H1018">
        <f t="shared" si="1373"/>
        <v>2020</v>
      </c>
      <c r="I1018">
        <f t="shared" si="1373"/>
        <v>2021</v>
      </c>
      <c r="J1018">
        <f t="shared" si="1373"/>
        <v>2022</v>
      </c>
      <c r="K1018">
        <f>J1018+1</f>
        <v>2023</v>
      </c>
      <c r="L1018">
        <f t="shared" ref="L1018:M1018" si="1374">K1018+1</f>
        <v>2024</v>
      </c>
      <c r="M1018">
        <f t="shared" si="1374"/>
        <v>2025</v>
      </c>
    </row>
    <row r="1019" spans="1:19" x14ac:dyDescent="0.25">
      <c r="A1019" s="4" t="s">
        <v>662</v>
      </c>
      <c r="B1019" s="4"/>
      <c r="C1019" s="13">
        <v>14.595000000000001</v>
      </c>
      <c r="D1019" s="13">
        <v>14.334</v>
      </c>
      <c r="E1019" s="13">
        <v>16.785</v>
      </c>
      <c r="F1019" s="13">
        <v>15.683999999999999</v>
      </c>
      <c r="G1019" s="13">
        <v>17.792999999999999</v>
      </c>
      <c r="H1019" s="13">
        <v>19.289000000000001</v>
      </c>
      <c r="I1019" s="13">
        <v>17.969000000000001</v>
      </c>
      <c r="J1019" s="13">
        <v>18.806000000000001</v>
      </c>
      <c r="K1019" s="13">
        <v>26.605</v>
      </c>
      <c r="L1019" s="13">
        <v>29.199000000000002</v>
      </c>
      <c r="M1019" s="13">
        <v>27.657</v>
      </c>
      <c r="N1019" s="13"/>
      <c r="O1019" s="13"/>
      <c r="P1019" s="13"/>
      <c r="Q1019" s="13"/>
      <c r="R1019" s="13"/>
      <c r="S1019" s="13"/>
    </row>
    <row r="1020" spans="1:19" x14ac:dyDescent="0.25">
      <c r="A1020" t="s">
        <v>282</v>
      </c>
      <c r="C1020" s="13">
        <v>4.9509999999999996</v>
      </c>
      <c r="D1020" s="13">
        <v>7.8470000000000004</v>
      </c>
      <c r="E1020" s="13">
        <v>6.2210000000000001</v>
      </c>
      <c r="F1020" s="13">
        <v>4.8150000000000004</v>
      </c>
      <c r="G1020" s="13">
        <v>2.5979999999999999</v>
      </c>
      <c r="H1020" s="13">
        <v>3.8719999999999999</v>
      </c>
      <c r="I1020" s="13">
        <v>3.7189999999999999</v>
      </c>
      <c r="J1020" s="13">
        <v>4.8019999999999996</v>
      </c>
      <c r="K1020" s="13">
        <v>4.9489999999999998</v>
      </c>
      <c r="L1020" s="13">
        <v>4.0339999999999998</v>
      </c>
      <c r="M1020" s="13">
        <v>3.0830000000000002</v>
      </c>
      <c r="N1020" s="13"/>
      <c r="O1020" s="13"/>
      <c r="P1020" s="13"/>
      <c r="Q1020" s="13"/>
      <c r="R1020" s="13"/>
      <c r="S1020" s="13"/>
    </row>
    <row r="1021" spans="1:19" x14ac:dyDescent="0.25">
      <c r="A1021" s="7" t="s">
        <v>283</v>
      </c>
      <c r="B1021" s="7"/>
      <c r="C1021">
        <v>13273</v>
      </c>
      <c r="D1021">
        <v>15991</v>
      </c>
      <c r="E1021">
        <v>16911</v>
      </c>
      <c r="F1021">
        <v>18610</v>
      </c>
      <c r="G1021" s="8">
        <v>16389</v>
      </c>
      <c r="H1021" s="8">
        <v>17320</v>
      </c>
      <c r="I1021" s="8">
        <v>17493</v>
      </c>
      <c r="J1021" s="8">
        <v>19408</v>
      </c>
      <c r="K1021" s="8">
        <v>21831</v>
      </c>
      <c r="L1021" s="8">
        <v>24655</v>
      </c>
      <c r="M1021" s="8">
        <v>26255</v>
      </c>
      <c r="Q1021" s="8"/>
    </row>
    <row r="1022" spans="1:19" x14ac:dyDescent="0.25">
      <c r="A1022" s="7" t="s">
        <v>284</v>
      </c>
      <c r="B1022" s="7"/>
      <c r="C1022">
        <v>634</v>
      </c>
      <c r="D1022">
        <v>871</v>
      </c>
      <c r="E1022">
        <v>691</v>
      </c>
      <c r="F1022">
        <v>822</v>
      </c>
      <c r="G1022">
        <v>1343</v>
      </c>
      <c r="H1022">
        <v>1444</v>
      </c>
      <c r="I1022">
        <v>1333</v>
      </c>
      <c r="J1022">
        <v>1666</v>
      </c>
      <c r="K1022">
        <v>2409</v>
      </c>
      <c r="L1022">
        <v>2714</v>
      </c>
      <c r="M1022">
        <v>3406</v>
      </c>
      <c r="N1022" s="8"/>
      <c r="O1022" s="8"/>
      <c r="P1022" s="8"/>
      <c r="Q1022" s="8"/>
    </row>
    <row r="1023" spans="1:19" x14ac:dyDescent="0.25">
      <c r="A1023" s="7" t="s">
        <v>285</v>
      </c>
      <c r="B1023" s="7"/>
      <c r="C1023" s="8">
        <f t="shared" ref="C1023:D1023" si="1375">C1021-C1022</f>
        <v>12639</v>
      </c>
      <c r="D1023" s="8">
        <f t="shared" si="1375"/>
        <v>15120</v>
      </c>
      <c r="E1023" s="8">
        <f>E1021-E1022</f>
        <v>16220</v>
      </c>
      <c r="F1023" s="8">
        <f t="shared" ref="F1023:M1023" si="1376">F1021-F1022</f>
        <v>17788</v>
      </c>
      <c r="G1023" s="8">
        <f t="shared" si="1376"/>
        <v>15046</v>
      </c>
      <c r="H1023" s="8">
        <f t="shared" si="1376"/>
        <v>15876</v>
      </c>
      <c r="I1023" s="8">
        <f t="shared" si="1376"/>
        <v>16160</v>
      </c>
      <c r="J1023" s="8">
        <f t="shared" si="1376"/>
        <v>17742</v>
      </c>
      <c r="K1023" s="8">
        <f t="shared" si="1376"/>
        <v>19422</v>
      </c>
      <c r="L1023" s="8">
        <f t="shared" si="1376"/>
        <v>21941</v>
      </c>
      <c r="M1023" s="8">
        <f t="shared" si="1376"/>
        <v>22849</v>
      </c>
    </row>
    <row r="1024" spans="1:19" x14ac:dyDescent="0.25">
      <c r="A1024" t="s">
        <v>286</v>
      </c>
      <c r="C1024">
        <v>1</v>
      </c>
      <c r="D1024">
        <f t="shared" ref="D1024:M1024" si="1377">C1024*(1+(D1020/100))</f>
        <v>1.07847</v>
      </c>
      <c r="E1024">
        <f t="shared" si="1377"/>
        <v>1.1455616187000002</v>
      </c>
      <c r="F1024">
        <f t="shared" si="1377"/>
        <v>1.200720410640405</v>
      </c>
      <c r="G1024">
        <f t="shared" si="1377"/>
        <v>1.2319151269088426</v>
      </c>
      <c r="H1024">
        <f t="shared" si="1377"/>
        <v>1.2796148806227532</v>
      </c>
      <c r="I1024">
        <f t="shared" si="1377"/>
        <v>1.3272037580331135</v>
      </c>
      <c r="J1024">
        <f t="shared" si="1377"/>
        <v>1.3909360824938635</v>
      </c>
      <c r="K1024">
        <f t="shared" si="1377"/>
        <v>1.4597735092164847</v>
      </c>
      <c r="L1024">
        <f t="shared" si="1377"/>
        <v>1.5186607725782777</v>
      </c>
      <c r="M1024">
        <f t="shared" si="1377"/>
        <v>1.5654810841968658</v>
      </c>
    </row>
    <row r="1025" spans="1:19" x14ac:dyDescent="0.25">
      <c r="A1025" t="s">
        <v>287</v>
      </c>
      <c r="C1025">
        <f>C1023/C1024</f>
        <v>12639</v>
      </c>
      <c r="D1025">
        <f t="shared" ref="D1025:M1025" si="1378">D1023/D1024</f>
        <v>14019.861470416423</v>
      </c>
      <c r="E1025">
        <f t="shared" si="1378"/>
        <v>14158.993925099105</v>
      </c>
      <c r="F1025">
        <f t="shared" si="1378"/>
        <v>14814.439600067062</v>
      </c>
      <c r="G1025">
        <f t="shared" si="1378"/>
        <v>12213.503731993178</v>
      </c>
      <c r="H1025">
        <f t="shared" si="1378"/>
        <v>12406.857907336613</v>
      </c>
      <c r="I1025">
        <f t="shared" si="1378"/>
        <v>12175.975167482016</v>
      </c>
      <c r="J1025">
        <f t="shared" si="1378"/>
        <v>12755.438746106634</v>
      </c>
      <c r="K1025">
        <f t="shared" si="1378"/>
        <v>13304.80370918946</v>
      </c>
      <c r="L1025">
        <f t="shared" si="1378"/>
        <v>14447.597775736369</v>
      </c>
      <c r="M1025">
        <f t="shared" si="1378"/>
        <v>14595.51330939406</v>
      </c>
    </row>
    <row r="1026" spans="1:19" x14ac:dyDescent="0.25">
      <c r="A1026" t="s">
        <v>288</v>
      </c>
      <c r="C1026" s="13">
        <v>1.0549999999999999</v>
      </c>
      <c r="D1026" s="13">
        <v>1.0620000000000001</v>
      </c>
      <c r="E1026" s="13">
        <v>1.07</v>
      </c>
      <c r="F1026" s="13">
        <v>1.08</v>
      </c>
      <c r="G1026" s="13">
        <v>1.0900000000000001</v>
      </c>
      <c r="H1026" s="13">
        <v>1.1020000000000001</v>
      </c>
      <c r="I1026" s="13">
        <v>1.1140000000000001</v>
      </c>
      <c r="J1026" s="13">
        <v>1.1259999999999999</v>
      </c>
      <c r="K1026" s="13">
        <v>1.1379999999999999</v>
      </c>
      <c r="L1026" s="13">
        <v>1.1499999999999999</v>
      </c>
      <c r="M1026" s="13">
        <v>1.163</v>
      </c>
      <c r="N1026" s="13"/>
      <c r="O1026" s="13"/>
      <c r="P1026" s="13"/>
      <c r="Q1026" s="13"/>
      <c r="R1026" s="13"/>
      <c r="S1026" s="13"/>
    </row>
    <row r="1027" spans="1:19" x14ac:dyDescent="0.25">
      <c r="A1027" t="s">
        <v>289</v>
      </c>
      <c r="C1027">
        <f>C1025/C1026</f>
        <v>11980.094786729858</v>
      </c>
      <c r="D1027">
        <f t="shared" ref="D1027:H1027" si="1379">D1025/D1026</f>
        <v>13201.376149168005</v>
      </c>
      <c r="E1027">
        <f t="shared" si="1379"/>
        <v>13232.70460289636</v>
      </c>
      <c r="F1027">
        <f t="shared" si="1379"/>
        <v>13717.073703765798</v>
      </c>
      <c r="G1027">
        <f t="shared" si="1379"/>
        <v>11205.049295406585</v>
      </c>
      <c r="H1027">
        <f t="shared" si="1379"/>
        <v>11258.491748944294</v>
      </c>
      <c r="I1027">
        <f>I1025/I1026</f>
        <v>10929.959755369851</v>
      </c>
      <c r="J1027">
        <f>J1025/J1026</f>
        <v>11328.098353558291</v>
      </c>
      <c r="K1027">
        <f>K1025/K1026</f>
        <v>11691.391660096187</v>
      </c>
      <c r="L1027">
        <f>L1025/L1026</f>
        <v>12563.128500640321</v>
      </c>
      <c r="M1027">
        <f>M1025/M1026</f>
        <v>12549.882467234789</v>
      </c>
    </row>
    <row r="1028" spans="1:19" x14ac:dyDescent="0.25">
      <c r="A1028" t="s">
        <v>290</v>
      </c>
      <c r="G1028">
        <v>100</v>
      </c>
      <c r="H1028">
        <f t="shared" ref="H1028:M1028" si="1380">(H1027/G1027)*G1028</f>
        <v>100.4769497405033</v>
      </c>
      <c r="I1028">
        <f t="shared" si="1380"/>
        <v>97.54495020249928</v>
      </c>
      <c r="J1028">
        <f t="shared" si="1380"/>
        <v>101.09815722276339</v>
      </c>
      <c r="K1028">
        <f t="shared" si="1380"/>
        <v>104.34038576598654</v>
      </c>
      <c r="L1028">
        <f t="shared" si="1380"/>
        <v>112.12024302106792</v>
      </c>
      <c r="M1028">
        <f t="shared" si="1380"/>
        <v>112.00202816046072</v>
      </c>
    </row>
    <row r="1030" spans="1:19" x14ac:dyDescent="0.25">
      <c r="A1030" t="s">
        <v>297</v>
      </c>
      <c r="G1030">
        <v>2224</v>
      </c>
      <c r="H1030">
        <v>2376</v>
      </c>
      <c r="I1030">
        <v>2768</v>
      </c>
      <c r="J1030">
        <v>2695</v>
      </c>
      <c r="K1030">
        <v>2739</v>
      </c>
      <c r="L1030">
        <v>2993</v>
      </c>
      <c r="M1030">
        <f>((N1030-L1030)/2)+L1030</f>
        <v>3120</v>
      </c>
      <c r="N1030">
        <v>3247</v>
      </c>
      <c r="O1030" t="s">
        <v>806</v>
      </c>
    </row>
    <row r="1031" spans="1:19" x14ac:dyDescent="0.25">
      <c r="A1031" t="s">
        <v>299</v>
      </c>
      <c r="G1031">
        <f>G1030/G1024/G1026</f>
        <v>1656.2561234204602</v>
      </c>
      <c r="H1031">
        <f t="shared" ref="H1031:M1031" si="1381">H1030/H1024/H1026</f>
        <v>1684.9443433794181</v>
      </c>
      <c r="I1031">
        <f t="shared" si="1381"/>
        <v>1872.161423444539</v>
      </c>
      <c r="J1031">
        <f t="shared" si="1381"/>
        <v>1720.7318826986582</v>
      </c>
      <c r="K1031">
        <f t="shared" si="1381"/>
        <v>1648.7860033468983</v>
      </c>
      <c r="L1031">
        <f t="shared" si="1381"/>
        <v>1713.7524999961936</v>
      </c>
      <c r="M1031">
        <f t="shared" si="1381"/>
        <v>1713.6694515196527</v>
      </c>
    </row>
    <row r="1032" spans="1:19" x14ac:dyDescent="0.25">
      <c r="A1032" t="s">
        <v>301</v>
      </c>
      <c r="G1032">
        <v>100</v>
      </c>
      <c r="H1032">
        <f t="shared" ref="H1032" si="1382">(H1031/G1031)*G1032</f>
        <v>101.73211253702186</v>
      </c>
      <c r="I1032">
        <f t="shared" ref="I1032" si="1383">(I1031/H1031)*H1032</f>
        <v>113.03574350434378</v>
      </c>
      <c r="J1032">
        <f t="shared" ref="J1032" si="1384">(J1031/I1031)*I1032</f>
        <v>103.89286163936072</v>
      </c>
      <c r="K1032">
        <f t="shared" ref="K1032" si="1385">(K1031/J1031)*J1032</f>
        <v>99.548975549860316</v>
      </c>
      <c r="L1032">
        <f t="shared" ref="L1032" si="1386">(L1031/K1031)*K1032</f>
        <v>103.47146650585617</v>
      </c>
      <c r="M1032">
        <f t="shared" ref="M1032" si="1387">(M1031/L1031)*L1032</f>
        <v>103.46645227675437</v>
      </c>
    </row>
    <row r="1033" spans="1:19" x14ac:dyDescent="0.25">
      <c r="A1033" t="s">
        <v>294</v>
      </c>
      <c r="G1033">
        <v>3545</v>
      </c>
      <c r="H1033">
        <v>3431</v>
      </c>
      <c r="I1033">
        <v>3490</v>
      </c>
      <c r="J1033">
        <v>3544</v>
      </c>
      <c r="K1033">
        <v>3979</v>
      </c>
      <c r="L1033">
        <v>4159</v>
      </c>
      <c r="M1033">
        <f>((N1033-L1033)/2)+L1033</f>
        <v>4824</v>
      </c>
      <c r="N1033">
        <v>5489</v>
      </c>
      <c r="O1033" t="s">
        <v>807</v>
      </c>
    </row>
    <row r="1034" spans="1:19" x14ac:dyDescent="0.25">
      <c r="A1034" t="s">
        <v>298</v>
      </c>
      <c r="G1034">
        <f>G1033/G1024/G1026</f>
        <v>2640.0305564413361</v>
      </c>
      <c r="H1034">
        <f t="shared" ref="H1034:M1034" si="1388">H1033/H1024/H1026</f>
        <v>2433.0993443328211</v>
      </c>
      <c r="I1034">
        <f t="shared" si="1388"/>
        <v>2360.4925461782659</v>
      </c>
      <c r="J1034">
        <f t="shared" si="1388"/>
        <v>2262.8103125358239</v>
      </c>
      <c r="K1034">
        <f t="shared" si="1388"/>
        <v>2395.2243546247928</v>
      </c>
      <c r="L1034">
        <f t="shared" si="1388"/>
        <v>2381.388789670621</v>
      </c>
      <c r="M1034">
        <f t="shared" si="1388"/>
        <v>2649.5966135034632</v>
      </c>
    </row>
    <row r="1035" spans="1:19" x14ac:dyDescent="0.25">
      <c r="A1035" t="s">
        <v>300</v>
      </c>
      <c r="G1035">
        <v>100</v>
      </c>
      <c r="H1035">
        <f t="shared" ref="H1035" si="1389">(H1034/G1034)*G1035</f>
        <v>92.161787233726173</v>
      </c>
      <c r="I1035">
        <f t="shared" ref="I1035" si="1390">(I1034/H1034)*H1035</f>
        <v>89.411561560110229</v>
      </c>
      <c r="J1035">
        <f t="shared" ref="J1035" si="1391">(J1034/I1034)*I1035</f>
        <v>85.711519778241083</v>
      </c>
      <c r="K1035">
        <f t="shared" ref="K1035" si="1392">(K1034/J1034)*J1035</f>
        <v>90.727145137799724</v>
      </c>
      <c r="L1035">
        <f t="shared" ref="L1035" si="1393">(L1034/K1034)*K1035</f>
        <v>90.203076773499362</v>
      </c>
      <c r="M1035">
        <f t="shared" ref="M1035" si="1394">(M1034/L1034)*L1035</f>
        <v>100.36234645234643</v>
      </c>
    </row>
    <row r="1037" spans="1:19" x14ac:dyDescent="0.25">
      <c r="A1037" s="2" t="s">
        <v>276</v>
      </c>
      <c r="B1037" s="2"/>
      <c r="C1037" t="s">
        <v>485</v>
      </c>
    </row>
    <row r="1038" spans="1:19" x14ac:dyDescent="0.25">
      <c r="A1038" s="4" t="s">
        <v>746</v>
      </c>
      <c r="B1038" s="4"/>
      <c r="C1038">
        <v>2015</v>
      </c>
      <c r="D1038">
        <v>2016</v>
      </c>
      <c r="E1038">
        <v>2017</v>
      </c>
      <c r="F1038">
        <f>E1038+1</f>
        <v>2018</v>
      </c>
      <c r="G1038">
        <f t="shared" ref="G1038:J1038" si="1395">F1038+1</f>
        <v>2019</v>
      </c>
      <c r="H1038">
        <f t="shared" si="1395"/>
        <v>2020</v>
      </c>
      <c r="I1038">
        <f t="shared" si="1395"/>
        <v>2021</v>
      </c>
      <c r="J1038">
        <f t="shared" si="1395"/>
        <v>2022</v>
      </c>
      <c r="K1038">
        <f>J1038+1</f>
        <v>2023</v>
      </c>
      <c r="L1038">
        <f t="shared" ref="L1038:M1038" si="1396">K1038+1</f>
        <v>2024</v>
      </c>
      <c r="M1038">
        <f t="shared" si="1396"/>
        <v>2025</v>
      </c>
      <c r="N1038">
        <f t="shared" ref="N1038" si="1397">M1038+1</f>
        <v>2026</v>
      </c>
      <c r="O1038">
        <f t="shared" ref="O1038" si="1398">N1038+1</f>
        <v>2027</v>
      </c>
      <c r="P1038">
        <f t="shared" ref="P1038" si="1399">O1038+1</f>
        <v>2028</v>
      </c>
      <c r="Q1038">
        <f t="shared" ref="Q1038" si="1400">P1038+1</f>
        <v>2029</v>
      </c>
    </row>
    <row r="1039" spans="1:19" x14ac:dyDescent="0.25">
      <c r="A1039" t="s">
        <v>282</v>
      </c>
      <c r="C1039" s="13">
        <v>6.5030000000000001</v>
      </c>
      <c r="D1039" s="13">
        <v>0.38900000000000001</v>
      </c>
      <c r="E1039" s="13">
        <v>3.1749999999999998</v>
      </c>
      <c r="F1039" s="13">
        <v>1.5429999999999999</v>
      </c>
      <c r="G1039" s="13">
        <v>1.1359999999999999</v>
      </c>
      <c r="H1039" s="13">
        <v>6.3230000000000004</v>
      </c>
      <c r="I1039" s="13">
        <v>11.907999999999999</v>
      </c>
      <c r="J1039" s="13">
        <v>13.91</v>
      </c>
      <c r="K1039" s="13">
        <v>10.797000000000001</v>
      </c>
      <c r="L1039" s="13">
        <v>5.0209999999999999</v>
      </c>
      <c r="M1039" s="13">
        <v>8.2119999999999997</v>
      </c>
      <c r="N1039" s="13">
        <v>10.55</v>
      </c>
      <c r="O1039" s="13">
        <v>9.952</v>
      </c>
      <c r="P1039" s="13">
        <v>8.94</v>
      </c>
      <c r="Q1039" s="13">
        <v>7.9420000000000002</v>
      </c>
      <c r="R1039" s="13"/>
      <c r="S1039" s="13"/>
    </row>
    <row r="1040" spans="1:19" x14ac:dyDescent="0.25">
      <c r="A1040" s="7" t="s">
        <v>283</v>
      </c>
      <c r="B1040" s="7"/>
      <c r="C1040">
        <v>129467</v>
      </c>
      <c r="D1040">
        <v>125602</v>
      </c>
      <c r="E1040">
        <v>131219</v>
      </c>
      <c r="F1040">
        <v>131493</v>
      </c>
      <c r="G1040" s="8">
        <v>140047</v>
      </c>
      <c r="H1040" s="8">
        <v>150648</v>
      </c>
      <c r="I1040" s="8">
        <v>173000</v>
      </c>
      <c r="J1040" s="8">
        <v>229513</v>
      </c>
      <c r="K1040" s="8">
        <v>297000</v>
      </c>
      <c r="L1040" s="8">
        <v>331000</v>
      </c>
      <c r="M1040" s="8">
        <v>444000</v>
      </c>
      <c r="N1040" s="8">
        <v>551000</v>
      </c>
      <c r="O1040" s="8">
        <v>598000</v>
      </c>
      <c r="P1040" s="8">
        <v>684000</v>
      </c>
      <c r="Q1040" s="8">
        <v>783000</v>
      </c>
    </row>
    <row r="1041" spans="1:19" x14ac:dyDescent="0.25">
      <c r="A1041" s="7" t="s">
        <v>284</v>
      </c>
      <c r="B1041" s="7"/>
      <c r="C1041">
        <v>4028</v>
      </c>
      <c r="D1041">
        <v>5125</v>
      </c>
      <c r="E1041">
        <v>5867</v>
      </c>
      <c r="F1041">
        <v>7083</v>
      </c>
      <c r="G1041">
        <v>7785</v>
      </c>
      <c r="H1041">
        <v>8465</v>
      </c>
      <c r="I1041">
        <v>8437</v>
      </c>
      <c r="J1041">
        <v>10948</v>
      </c>
      <c r="K1041">
        <v>14071</v>
      </c>
      <c r="L1041">
        <v>18385</v>
      </c>
      <c r="M1041">
        <v>25121</v>
      </c>
      <c r="N1041" s="8">
        <v>26863</v>
      </c>
      <c r="O1041" s="8">
        <v>47570</v>
      </c>
      <c r="P1041" s="8">
        <v>61054</v>
      </c>
      <c r="Q1041" s="8">
        <v>76554</v>
      </c>
    </row>
    <row r="1042" spans="1:19" x14ac:dyDescent="0.25">
      <c r="A1042" s="7" t="s">
        <v>285</v>
      </c>
      <c r="B1042" s="7"/>
      <c r="C1042" s="8">
        <f t="shared" ref="C1042:D1042" si="1401">C1040-C1041</f>
        <v>125439</v>
      </c>
      <c r="D1042" s="8">
        <f t="shared" si="1401"/>
        <v>120477</v>
      </c>
      <c r="E1042" s="8">
        <f>E1040-E1041</f>
        <v>125352</v>
      </c>
      <c r="F1042" s="8">
        <f t="shared" ref="F1042:M1042" si="1402">F1040-F1041</f>
        <v>124410</v>
      </c>
      <c r="G1042" s="8">
        <f t="shared" si="1402"/>
        <v>132262</v>
      </c>
      <c r="H1042" s="8">
        <f t="shared" si="1402"/>
        <v>142183</v>
      </c>
      <c r="I1042" s="8">
        <f t="shared" si="1402"/>
        <v>164563</v>
      </c>
      <c r="J1042" s="8">
        <f t="shared" si="1402"/>
        <v>218565</v>
      </c>
      <c r="K1042" s="8">
        <f t="shared" si="1402"/>
        <v>282929</v>
      </c>
      <c r="L1042" s="8">
        <f t="shared" si="1402"/>
        <v>312615</v>
      </c>
      <c r="M1042" s="8">
        <f t="shared" si="1402"/>
        <v>418879</v>
      </c>
      <c r="N1042" s="8">
        <f t="shared" ref="N1042:Q1042" si="1403">N1040-N1041</f>
        <v>524137</v>
      </c>
      <c r="O1042" s="8">
        <f t="shared" si="1403"/>
        <v>550430</v>
      </c>
      <c r="P1042" s="8">
        <f t="shared" si="1403"/>
        <v>622946</v>
      </c>
      <c r="Q1042" s="8">
        <f t="shared" si="1403"/>
        <v>706446</v>
      </c>
    </row>
    <row r="1043" spans="1:19" x14ac:dyDescent="0.25">
      <c r="A1043" t="s">
        <v>286</v>
      </c>
      <c r="C1043">
        <v>1</v>
      </c>
      <c r="D1043">
        <f t="shared" ref="D1043:M1043" si="1404">C1043*(1+(D1039/100))</f>
        <v>1.0038899999999999</v>
      </c>
      <c r="E1043">
        <f t="shared" si="1404"/>
        <v>1.0357635074999998</v>
      </c>
      <c r="F1043">
        <f t="shared" si="1404"/>
        <v>1.0517453384207249</v>
      </c>
      <c r="G1043">
        <f t="shared" si="1404"/>
        <v>1.0636931654651844</v>
      </c>
      <c r="H1043">
        <f t="shared" si="1404"/>
        <v>1.130950484317548</v>
      </c>
      <c r="I1043">
        <f t="shared" si="1404"/>
        <v>1.2656240679900816</v>
      </c>
      <c r="J1043">
        <f t="shared" si="1404"/>
        <v>1.4416723758475021</v>
      </c>
      <c r="K1043">
        <f t="shared" si="1404"/>
        <v>1.5973297422677568</v>
      </c>
      <c r="L1043">
        <f t="shared" si="1404"/>
        <v>1.677531668627021</v>
      </c>
      <c r="M1043">
        <f t="shared" si="1404"/>
        <v>1.8152905692546719</v>
      </c>
      <c r="N1043">
        <f t="shared" ref="N1043" si="1405">M1043*(1+(N1039/100))</f>
        <v>2.0068037243110397</v>
      </c>
      <c r="O1043">
        <f t="shared" ref="O1043" si="1406">N1043*(1+(O1039/100))</f>
        <v>2.2065208309544744</v>
      </c>
      <c r="P1043">
        <f t="shared" ref="P1043" si="1407">O1043*(1+(P1039/100))</f>
        <v>2.403783793241804</v>
      </c>
      <c r="Q1043">
        <f t="shared" ref="Q1043" si="1408">P1043*(1+(Q1039/100))</f>
        <v>2.5946923021010684</v>
      </c>
    </row>
    <row r="1044" spans="1:19" x14ac:dyDescent="0.25">
      <c r="A1044" t="s">
        <v>287</v>
      </c>
      <c r="C1044">
        <f>C1042/C1043</f>
        <v>125439</v>
      </c>
      <c r="D1044">
        <f t="shared" ref="D1044:M1044" si="1409">D1042/D1043</f>
        <v>120010.16047574935</v>
      </c>
      <c r="E1044">
        <f t="shared" si="1409"/>
        <v>121023.76564951534</v>
      </c>
      <c r="F1044">
        <f t="shared" si="1409"/>
        <v>118289.09095695258</v>
      </c>
      <c r="G1044">
        <f t="shared" si="1409"/>
        <v>124342.24858646894</v>
      </c>
      <c r="H1044">
        <f t="shared" si="1409"/>
        <v>125719.91609853531</v>
      </c>
      <c r="I1044">
        <f t="shared" si="1409"/>
        <v>130025.1821706741</v>
      </c>
      <c r="J1044">
        <f t="shared" si="1409"/>
        <v>151605.17997129154</v>
      </c>
      <c r="K1044">
        <f t="shared" si="1409"/>
        <v>177126.23293317057</v>
      </c>
      <c r="L1044">
        <f t="shared" si="1409"/>
        <v>186354.15703112201</v>
      </c>
      <c r="M1044">
        <f t="shared" si="1409"/>
        <v>230750.38624366609</v>
      </c>
      <c r="N1044">
        <f t="shared" ref="N1044:Q1044" si="1410">N1042/N1043</f>
        <v>261180.00163665364</v>
      </c>
      <c r="O1044">
        <f t="shared" si="1410"/>
        <v>249456.06326403935</v>
      </c>
      <c r="P1044">
        <f t="shared" si="1410"/>
        <v>259152.25893085799</v>
      </c>
      <c r="Q1044">
        <f t="shared" si="1410"/>
        <v>272265.80948652403</v>
      </c>
    </row>
    <row r="1045" spans="1:19" x14ac:dyDescent="0.25">
      <c r="A1045" t="s">
        <v>288</v>
      </c>
      <c r="C1045" s="13">
        <v>5.8949999999999996</v>
      </c>
      <c r="D1045" s="13">
        <v>6.0190000000000001</v>
      </c>
      <c r="E1045" s="13">
        <v>6.14</v>
      </c>
      <c r="F1045" s="13">
        <v>6.2569999999999997</v>
      </c>
      <c r="G1045" s="13">
        <v>6.3890000000000002</v>
      </c>
      <c r="H1045" s="13">
        <v>6.5170000000000003</v>
      </c>
      <c r="I1045" s="13">
        <v>6.6539999999999999</v>
      </c>
      <c r="J1045" s="13">
        <v>6.7949999999999999</v>
      </c>
      <c r="K1045" s="13">
        <v>6.931</v>
      </c>
      <c r="L1045" s="13">
        <v>7.077</v>
      </c>
      <c r="M1045" s="13">
        <v>7.2270000000000003</v>
      </c>
      <c r="N1045" s="13">
        <v>7.3719999999999999</v>
      </c>
      <c r="O1045" s="13">
        <v>7.5270000000000001</v>
      </c>
      <c r="P1045" s="13">
        <v>7.6859999999999999</v>
      </c>
      <c r="Q1045" s="13">
        <v>7.84</v>
      </c>
      <c r="R1045" s="13"/>
      <c r="S1045" s="13"/>
    </row>
    <row r="1046" spans="1:19" x14ac:dyDescent="0.25">
      <c r="A1046" t="s">
        <v>289</v>
      </c>
      <c r="C1046">
        <f>C1044/C1045</f>
        <v>21278.880407124685</v>
      </c>
      <c r="D1046">
        <f t="shared" ref="D1046:H1046" si="1411">D1044/D1045</f>
        <v>19938.55465621355</v>
      </c>
      <c r="E1046">
        <f t="shared" si="1411"/>
        <v>19710.711017836376</v>
      </c>
      <c r="F1046">
        <f t="shared" si="1411"/>
        <v>18905.080862546361</v>
      </c>
      <c r="G1046">
        <f t="shared" si="1411"/>
        <v>19461.926527855521</v>
      </c>
      <c r="H1046">
        <f t="shared" si="1411"/>
        <v>19291.071980748089</v>
      </c>
      <c r="I1046">
        <f>I1044/I1045</f>
        <v>19540.90504518697</v>
      </c>
      <c r="J1046">
        <f>J1044/J1045</f>
        <v>22311.284763986983</v>
      </c>
      <c r="K1046">
        <f>K1044/K1045</f>
        <v>25555.653287140467</v>
      </c>
      <c r="L1046">
        <f>L1044/L1045</f>
        <v>26332.366402588952</v>
      </c>
      <c r="M1046">
        <f>M1044/M1045</f>
        <v>31928.931263825387</v>
      </c>
      <c r="N1046">
        <f t="shared" ref="N1046:Q1046" si="1412">N1044/N1045</f>
        <v>35428.64916395193</v>
      </c>
      <c r="O1046">
        <f t="shared" si="1412"/>
        <v>33141.49903866605</v>
      </c>
      <c r="P1046">
        <f t="shared" si="1412"/>
        <v>33717.441963421545</v>
      </c>
      <c r="Q1046">
        <f t="shared" si="1412"/>
        <v>34727.781822260717</v>
      </c>
    </row>
    <row r="1047" spans="1:19" x14ac:dyDescent="0.25">
      <c r="A1047" t="s">
        <v>290</v>
      </c>
      <c r="G1047">
        <v>100</v>
      </c>
      <c r="H1047">
        <f t="shared" ref="H1047:M1047" si="1413">(H1046/G1046)*G1047</f>
        <v>99.122108765219664</v>
      </c>
      <c r="I1047">
        <f t="shared" si="1413"/>
        <v>100.40581037657503</v>
      </c>
      <c r="J1047">
        <f t="shared" si="1413"/>
        <v>114.64067923621653</v>
      </c>
      <c r="K1047">
        <f t="shared" si="1413"/>
        <v>131.31101512773208</v>
      </c>
      <c r="L1047">
        <f t="shared" si="1413"/>
        <v>135.30195155602857</v>
      </c>
      <c r="M1047">
        <f t="shared" si="1413"/>
        <v>164.05843079371436</v>
      </c>
      <c r="N1047">
        <f t="shared" ref="N1047" si="1414">(N1046/M1046)*M1047</f>
        <v>182.04081242030952</v>
      </c>
      <c r="O1047">
        <f t="shared" ref="O1047" si="1415">(O1046/N1046)*N1047</f>
        <v>170.28889196160097</v>
      </c>
      <c r="P1047">
        <f t="shared" ref="P1047" si="1416">(P1046/O1046)*O1047</f>
        <v>173.24822347449697</v>
      </c>
      <c r="Q1047">
        <f t="shared" ref="Q1047" si="1417">(Q1046/P1046)*P1047</f>
        <v>178.43958958819127</v>
      </c>
    </row>
    <row r="1049" spans="1:19" x14ac:dyDescent="0.25">
      <c r="A1049" t="s">
        <v>297</v>
      </c>
      <c r="G1049">
        <f>(1-(H1040-G1040)/H1040)*H1049</f>
        <v>18652.965167630056</v>
      </c>
      <c r="H1049">
        <f>(1-(I1040-H1040)/I1040)*I1049</f>
        <v>20064.920323699422</v>
      </c>
      <c r="I1049">
        <v>23042</v>
      </c>
      <c r="J1049">
        <v>26684</v>
      </c>
      <c r="K1049">
        <v>31849</v>
      </c>
      <c r="L1049">
        <v>34960</v>
      </c>
      <c r="M1049">
        <v>44081</v>
      </c>
      <c r="O1049" t="s">
        <v>780</v>
      </c>
      <c r="P1049" t="s">
        <v>781</v>
      </c>
    </row>
    <row r="1050" spans="1:19" x14ac:dyDescent="0.25">
      <c r="A1050" t="s">
        <v>299</v>
      </c>
      <c r="G1050">
        <f>G1049/G1043/G1045</f>
        <v>2744.723636562765</v>
      </c>
      <c r="H1050">
        <f t="shared" ref="H1050:M1050" si="1418">H1049/H1043/H1045</f>
        <v>2722.3635895462944</v>
      </c>
      <c r="I1050">
        <f t="shared" si="1418"/>
        <v>2736.1043129451832</v>
      </c>
      <c r="J1050">
        <f t="shared" si="1418"/>
        <v>2723.9234216010273</v>
      </c>
      <c r="K1050">
        <f t="shared" si="1418"/>
        <v>2876.7712095336169</v>
      </c>
      <c r="L1050">
        <f t="shared" si="1418"/>
        <v>2944.7708185292122</v>
      </c>
      <c r="M1050">
        <f t="shared" si="1418"/>
        <v>3360.0615429293111</v>
      </c>
    </row>
    <row r="1051" spans="1:19" x14ac:dyDescent="0.25">
      <c r="A1051" t="s">
        <v>301</v>
      </c>
      <c r="G1051">
        <v>100</v>
      </c>
      <c r="H1051">
        <f t="shared" ref="H1051" si="1419">(H1050/G1050)*G1051</f>
        <v>99.185344319602535</v>
      </c>
      <c r="I1051">
        <f t="shared" ref="I1051" si="1420">(I1050/H1050)*H1051</f>
        <v>99.685967523186562</v>
      </c>
      <c r="J1051">
        <f t="shared" ref="J1051" si="1421">(J1050/I1050)*I1051</f>
        <v>99.242174524070265</v>
      </c>
      <c r="K1051">
        <f t="shared" ref="K1051" si="1422">(K1050/J1050)*J1051</f>
        <v>104.81096060863221</v>
      </c>
      <c r="L1051">
        <f t="shared" ref="L1051" si="1423">(L1050/K1050)*K1051</f>
        <v>107.28842712255604</v>
      </c>
      <c r="M1051">
        <f t="shared" ref="M1051" si="1424">(M1050/L1050)*L1051</f>
        <v>122.41893858345379</v>
      </c>
    </row>
    <row r="1052" spans="1:19" x14ac:dyDescent="0.25">
      <c r="A1052" t="s">
        <v>294</v>
      </c>
      <c r="G1052">
        <v>39720</v>
      </c>
      <c r="H1052">
        <v>42346</v>
      </c>
      <c r="I1052">
        <v>48321</v>
      </c>
      <c r="J1052">
        <v>73176</v>
      </c>
      <c r="K1052">
        <v>83896</v>
      </c>
      <c r="L1052">
        <v>83924</v>
      </c>
      <c r="M1052">
        <v>95455</v>
      </c>
    </row>
    <row r="1053" spans="1:19" x14ac:dyDescent="0.25">
      <c r="A1053" t="s">
        <v>298</v>
      </c>
      <c r="G1053">
        <f>G1052/G1043/G1045</f>
        <v>5844.6698347705415</v>
      </c>
      <c r="H1053">
        <f t="shared" ref="H1053:M1053" si="1425">H1052/H1043/H1045</f>
        <v>5745.4107319212462</v>
      </c>
      <c r="I1053">
        <f t="shared" si="1425"/>
        <v>5737.839445613411</v>
      </c>
      <c r="J1053">
        <f t="shared" si="1425"/>
        <v>7469.8628503626433</v>
      </c>
      <c r="K1053">
        <f t="shared" si="1425"/>
        <v>7577.9332913131439</v>
      </c>
      <c r="L1053">
        <f t="shared" si="1425"/>
        <v>7069.1346159681243</v>
      </c>
      <c r="M1053">
        <f t="shared" si="1425"/>
        <v>7276.0299126679829</v>
      </c>
    </row>
    <row r="1054" spans="1:19" x14ac:dyDescent="0.25">
      <c r="A1054" t="s">
        <v>300</v>
      </c>
      <c r="G1054">
        <v>100</v>
      </c>
      <c r="H1054">
        <f t="shared" ref="H1054" si="1426">(H1053/G1053)*G1054</f>
        <v>98.301715825609307</v>
      </c>
      <c r="I1054">
        <f t="shared" ref="I1054" si="1427">(I1053/H1053)*H1054</f>
        <v>98.172174097472791</v>
      </c>
      <c r="J1054">
        <f t="shared" ref="J1054" si="1428">(J1053/I1053)*I1054</f>
        <v>127.80641270655978</v>
      </c>
      <c r="K1054">
        <f t="shared" ref="K1054" si="1429">(K1053/J1053)*J1054</f>
        <v>129.65545540709999</v>
      </c>
      <c r="L1054">
        <f t="shared" ref="L1054" si="1430">(L1053/K1053)*K1054</f>
        <v>120.95011037087359</v>
      </c>
      <c r="M1054">
        <f t="shared" ref="M1054" si="1431">(M1053/L1053)*L1054</f>
        <v>124.49000744887476</v>
      </c>
    </row>
    <row r="1056" spans="1:19" x14ac:dyDescent="0.25">
      <c r="A1056" s="2" t="s">
        <v>121</v>
      </c>
      <c r="B1056" s="2"/>
      <c r="C1056" t="s">
        <v>486</v>
      </c>
      <c r="D1056" s="5"/>
    </row>
    <row r="1057" spans="1:19" x14ac:dyDescent="0.25">
      <c r="A1057" s="4" t="s">
        <v>784</v>
      </c>
      <c r="B1057" s="4"/>
      <c r="C1057">
        <v>2015</v>
      </c>
      <c r="D1057">
        <v>2016</v>
      </c>
      <c r="E1057">
        <v>2017</v>
      </c>
      <c r="F1057">
        <f>E1057+1</f>
        <v>2018</v>
      </c>
      <c r="G1057">
        <f t="shared" ref="G1057:J1057" si="1432">F1057+1</f>
        <v>2019</v>
      </c>
      <c r="H1057">
        <f t="shared" si="1432"/>
        <v>2020</v>
      </c>
      <c r="I1057">
        <f t="shared" si="1432"/>
        <v>2021</v>
      </c>
      <c r="J1057">
        <f t="shared" si="1432"/>
        <v>2022</v>
      </c>
      <c r="K1057">
        <f>J1057+1</f>
        <v>2023</v>
      </c>
      <c r="L1057">
        <f t="shared" ref="L1057:M1057" si="1433">K1057+1</f>
        <v>2024</v>
      </c>
      <c r="M1057">
        <f t="shared" si="1433"/>
        <v>2025</v>
      </c>
    </row>
    <row r="1058" spans="1:19" x14ac:dyDescent="0.25">
      <c r="A1058" t="s">
        <v>282</v>
      </c>
      <c r="C1058" s="13">
        <v>4.3</v>
      </c>
      <c r="D1058" s="13">
        <v>6.2060000000000004</v>
      </c>
      <c r="E1058" s="13">
        <v>4.4589999999999996</v>
      </c>
      <c r="F1058" s="13">
        <v>4.7469999999999999</v>
      </c>
      <c r="G1058" s="13">
        <v>4.93</v>
      </c>
      <c r="H1058" s="13">
        <v>5.4160000000000004</v>
      </c>
      <c r="I1058" s="13">
        <v>6.45</v>
      </c>
      <c r="J1058" s="13">
        <v>8.1549999999999994</v>
      </c>
      <c r="K1058" s="13">
        <v>6.5069999999999997</v>
      </c>
      <c r="L1058" s="13">
        <v>5.1909999999999998</v>
      </c>
      <c r="M1058" s="13">
        <v>4.375</v>
      </c>
      <c r="N1058" s="13"/>
      <c r="O1058" s="13"/>
      <c r="P1058" s="13"/>
      <c r="Q1058" s="13"/>
      <c r="R1058" s="13"/>
      <c r="S1058" s="13"/>
    </row>
    <row r="1059" spans="1:19" x14ac:dyDescent="0.25">
      <c r="A1059" s="7" t="s">
        <v>487</v>
      </c>
      <c r="B1059" s="7"/>
      <c r="C1059">
        <v>11514</v>
      </c>
      <c r="D1059">
        <v>12623</v>
      </c>
      <c r="E1059">
        <v>12770</v>
      </c>
      <c r="F1059">
        <v>13128</v>
      </c>
      <c r="G1059" s="8">
        <v>13753</v>
      </c>
      <c r="H1059" s="8">
        <v>14725</v>
      </c>
      <c r="I1059" s="8">
        <v>13922</v>
      </c>
      <c r="J1059" s="8">
        <v>15027</v>
      </c>
      <c r="K1059" s="8">
        <v>16919</v>
      </c>
      <c r="L1059" s="8">
        <v>18198</v>
      </c>
      <c r="M1059" s="8">
        <v>20475</v>
      </c>
    </row>
    <row r="1060" spans="1:19" x14ac:dyDescent="0.25">
      <c r="A1060" s="7" t="s">
        <v>284</v>
      </c>
      <c r="B1060" s="7"/>
      <c r="C1060">
        <v>267</v>
      </c>
      <c r="D1060">
        <v>247</v>
      </c>
      <c r="E1060">
        <v>327</v>
      </c>
      <c r="F1060">
        <v>449</v>
      </c>
      <c r="G1060">
        <v>502</v>
      </c>
      <c r="H1060">
        <v>544</v>
      </c>
      <c r="I1060">
        <v>505</v>
      </c>
      <c r="J1060">
        <v>710</v>
      </c>
      <c r="K1060">
        <v>821</v>
      </c>
      <c r="L1060">
        <v>858</v>
      </c>
      <c r="M1060">
        <v>818</v>
      </c>
      <c r="N1060" s="8"/>
      <c r="O1060" s="8"/>
      <c r="P1060" s="8"/>
      <c r="Q1060" s="8"/>
    </row>
    <row r="1061" spans="1:19" x14ac:dyDescent="0.25">
      <c r="A1061" s="7" t="s">
        <v>285</v>
      </c>
      <c r="B1061" s="7"/>
      <c r="C1061" s="8">
        <f>C1059-C1060</f>
        <v>11247</v>
      </c>
      <c r="D1061" s="8">
        <f t="shared" ref="D1061:M1061" si="1434">D1059-D1060</f>
        <v>12376</v>
      </c>
      <c r="E1061" s="8">
        <f t="shared" si="1434"/>
        <v>12443</v>
      </c>
      <c r="F1061" s="8">
        <f t="shared" si="1434"/>
        <v>12679</v>
      </c>
      <c r="G1061" s="8">
        <f t="shared" si="1434"/>
        <v>13251</v>
      </c>
      <c r="H1061" s="8">
        <f t="shared" si="1434"/>
        <v>14181</v>
      </c>
      <c r="I1061" s="8">
        <f t="shared" si="1434"/>
        <v>13417</v>
      </c>
      <c r="J1061" s="8">
        <f t="shared" si="1434"/>
        <v>14317</v>
      </c>
      <c r="K1061" s="8">
        <f t="shared" si="1434"/>
        <v>16098</v>
      </c>
      <c r="L1061" s="8">
        <f t="shared" si="1434"/>
        <v>17340</v>
      </c>
      <c r="M1061" s="8">
        <f t="shared" si="1434"/>
        <v>19657</v>
      </c>
      <c r="N1061" s="8"/>
      <c r="O1061" s="8"/>
      <c r="P1061" s="8"/>
      <c r="Q1061" s="8"/>
    </row>
    <row r="1062" spans="1:19" x14ac:dyDescent="0.25">
      <c r="A1062" t="s">
        <v>286</v>
      </c>
      <c r="C1062">
        <v>1</v>
      </c>
      <c r="D1062">
        <f t="shared" ref="D1062:M1062" si="1435">C1062*(1+(D1058/100))</f>
        <v>1.06206</v>
      </c>
      <c r="E1062">
        <f t="shared" si="1435"/>
        <v>1.1094172553999999</v>
      </c>
      <c r="F1062">
        <f t="shared" si="1435"/>
        <v>1.1620812925138377</v>
      </c>
      <c r="G1062">
        <f t="shared" si="1435"/>
        <v>1.2193719002347698</v>
      </c>
      <c r="H1062">
        <f t="shared" si="1435"/>
        <v>1.2854130823514849</v>
      </c>
      <c r="I1062">
        <f t="shared" si="1435"/>
        <v>1.3683222261631556</v>
      </c>
      <c r="J1062">
        <f t="shared" si="1435"/>
        <v>1.479908903706761</v>
      </c>
      <c r="K1062">
        <f t="shared" si="1435"/>
        <v>1.5762065760709598</v>
      </c>
      <c r="L1062">
        <f t="shared" si="1435"/>
        <v>1.6580274594348032</v>
      </c>
      <c r="M1062">
        <f t="shared" si="1435"/>
        <v>1.7305661607850757</v>
      </c>
    </row>
    <row r="1063" spans="1:19" x14ac:dyDescent="0.25">
      <c r="A1063" t="s">
        <v>287</v>
      </c>
      <c r="C1063">
        <f>C1061/C1062</f>
        <v>11247</v>
      </c>
      <c r="D1063">
        <f t="shared" ref="D1063:M1063" si="1436">D1061/D1062</f>
        <v>11652.825640735928</v>
      </c>
      <c r="E1063">
        <f t="shared" si="1436"/>
        <v>11215.79814937499</v>
      </c>
      <c r="F1063">
        <f t="shared" si="1436"/>
        <v>10910.596428733941</v>
      </c>
      <c r="G1063">
        <f t="shared" si="1436"/>
        <v>10867.070167394164</v>
      </c>
      <c r="H1063">
        <f t="shared" si="1436"/>
        <v>11032.251184232409</v>
      </c>
      <c r="I1063">
        <f t="shared" si="1436"/>
        <v>9805.4389115800186</v>
      </c>
      <c r="J1063">
        <f t="shared" si="1436"/>
        <v>9674.2441133639295</v>
      </c>
      <c r="K1063">
        <f t="shared" si="1436"/>
        <v>10213.128307158691</v>
      </c>
      <c r="L1063">
        <f t="shared" si="1436"/>
        <v>10458.210388090283</v>
      </c>
      <c r="M1063">
        <f t="shared" si="1436"/>
        <v>11358.710487602826</v>
      </c>
    </row>
    <row r="1064" spans="1:19" x14ac:dyDescent="0.25">
      <c r="A1064" t="s">
        <v>288</v>
      </c>
      <c r="C1064" s="13">
        <v>2.105</v>
      </c>
      <c r="D1064" s="13">
        <v>2.13</v>
      </c>
      <c r="E1064" s="13">
        <v>2.157</v>
      </c>
      <c r="F1064" s="13">
        <v>2.1840000000000002</v>
      </c>
      <c r="G1064" s="13">
        <v>2.2090000000000001</v>
      </c>
      <c r="H1064" s="13">
        <v>2.2360000000000002</v>
      </c>
      <c r="I1064" s="13">
        <v>2.262</v>
      </c>
      <c r="J1064" s="13">
        <v>2.286</v>
      </c>
      <c r="K1064" s="13">
        <v>2.3109999999999999</v>
      </c>
      <c r="L1064" s="13">
        <v>2.3370000000000002</v>
      </c>
      <c r="M1064" s="13">
        <v>2.3660000000000001</v>
      </c>
      <c r="N1064" s="13"/>
      <c r="O1064" s="13"/>
      <c r="P1064" s="13"/>
      <c r="Q1064" s="13"/>
      <c r="R1064" s="13"/>
      <c r="S1064" s="13"/>
    </row>
    <row r="1065" spans="1:19" x14ac:dyDescent="0.25">
      <c r="A1065" t="s">
        <v>289</v>
      </c>
      <c r="C1065">
        <f>C1063/C1064</f>
        <v>5342.9928741092635</v>
      </c>
      <c r="D1065">
        <f t="shared" ref="D1065:H1065" si="1437">D1063/D1064</f>
        <v>5470.8101599699194</v>
      </c>
      <c r="E1065">
        <f t="shared" si="1437"/>
        <v>5199.7209779207187</v>
      </c>
      <c r="F1065">
        <f t="shared" si="1437"/>
        <v>4995.694335500888</v>
      </c>
      <c r="G1065">
        <f t="shared" si="1437"/>
        <v>4919.4523166112103</v>
      </c>
      <c r="H1065">
        <f t="shared" si="1437"/>
        <v>4933.9227120896276</v>
      </c>
      <c r="I1065">
        <f>I1063/I1064</f>
        <v>4334.8536302298935</v>
      </c>
      <c r="J1065">
        <f>J1063/J1064</f>
        <v>4231.9528054960319</v>
      </c>
      <c r="K1065">
        <f>K1063/K1064</f>
        <v>4419.3545249496719</v>
      </c>
      <c r="L1065">
        <f>L1063/L1064</f>
        <v>4475.0579324305872</v>
      </c>
      <c r="M1065">
        <f>M1063/M1064</f>
        <v>4800.8074757408394</v>
      </c>
    </row>
    <row r="1066" spans="1:19" x14ac:dyDescent="0.25">
      <c r="A1066" t="s">
        <v>290</v>
      </c>
      <c r="G1066">
        <v>100</v>
      </c>
      <c r="H1066">
        <f t="shared" ref="H1066:M1066" si="1438">(H1065/G1065)*G1066</f>
        <v>100.29414647296318</v>
      </c>
      <c r="I1066">
        <f t="shared" si="1438"/>
        <v>88.116590043827884</v>
      </c>
      <c r="J1066">
        <f t="shared" si="1438"/>
        <v>86.024877021498085</v>
      </c>
      <c r="K1066">
        <f t="shared" si="1438"/>
        <v>89.834279113288915</v>
      </c>
      <c r="L1066">
        <f t="shared" si="1438"/>
        <v>90.966588238286931</v>
      </c>
      <c r="M1066">
        <f t="shared" si="1438"/>
        <v>97.588251024006269</v>
      </c>
    </row>
    <row r="1068" spans="1:19" x14ac:dyDescent="0.25">
      <c r="A1068" t="s">
        <v>297</v>
      </c>
      <c r="G1068">
        <v>1961</v>
      </c>
      <c r="H1068">
        <v>2564</v>
      </c>
      <c r="I1068">
        <v>2395</v>
      </c>
      <c r="J1068">
        <f>((K1068-I1068)/2)+I1068</f>
        <v>2797.5</v>
      </c>
      <c r="K1068">
        <v>3200</v>
      </c>
      <c r="L1068">
        <f>((M1068-K1068)/2)+K1068</f>
        <v>3150</v>
      </c>
      <c r="M1068">
        <v>3100</v>
      </c>
      <c r="O1068" t="s">
        <v>785</v>
      </c>
      <c r="P1068" t="s">
        <v>815</v>
      </c>
    </row>
    <row r="1069" spans="1:19" x14ac:dyDescent="0.25">
      <c r="A1069" t="s">
        <v>299</v>
      </c>
      <c r="G1069">
        <f>G1068/G1062/G1064</f>
        <v>728.0239976510893</v>
      </c>
      <c r="H1069">
        <f t="shared" ref="H1069:M1069" si="1439">H1068/H1062/H1064</f>
        <v>892.07939029672139</v>
      </c>
      <c r="I1069">
        <f t="shared" si="1439"/>
        <v>773.79253517184122</v>
      </c>
      <c r="J1069">
        <f t="shared" si="1439"/>
        <v>826.91122255885659</v>
      </c>
      <c r="K1069">
        <f t="shared" si="1439"/>
        <v>878.49015280400988</v>
      </c>
      <c r="L1069">
        <f t="shared" si="1439"/>
        <v>812.9430500090167</v>
      </c>
      <c r="M1069">
        <f t="shared" si="1439"/>
        <v>757.10958817706683</v>
      </c>
    </row>
    <row r="1070" spans="1:19" x14ac:dyDescent="0.25">
      <c r="A1070" t="s">
        <v>301</v>
      </c>
      <c r="G1070">
        <v>100</v>
      </c>
      <c r="H1070">
        <f t="shared" ref="H1070" si="1440">(H1069/G1069)*G1070</f>
        <v>122.53433858979147</v>
      </c>
      <c r="I1070">
        <f t="shared" ref="I1070" si="1441">(I1069/H1069)*H1070</f>
        <v>106.28667978918557</v>
      </c>
      <c r="J1070">
        <f t="shared" ref="J1070" si="1442">(J1069/I1069)*I1070</f>
        <v>113.58296226866406</v>
      </c>
      <c r="K1070">
        <f t="shared" ref="K1070" si="1443">(K1069/J1069)*J1070</f>
        <v>120.66774661802187</v>
      </c>
      <c r="L1070">
        <f t="shared" ref="L1070" si="1444">(L1069/K1069)*K1070</f>
        <v>111.66432049381777</v>
      </c>
      <c r="M1070">
        <f t="shared" ref="M1070" si="1445">(M1069/L1069)*L1070</f>
        <v>103.99514172881936</v>
      </c>
    </row>
    <row r="1071" spans="1:19" x14ac:dyDescent="0.25">
      <c r="A1071" t="s">
        <v>294</v>
      </c>
      <c r="G1071">
        <v>2403</v>
      </c>
      <c r="H1071">
        <v>2617</v>
      </c>
      <c r="I1071">
        <v>2484</v>
      </c>
      <c r="J1071">
        <f>((K1071-I1071)/2)+I1071</f>
        <v>2592</v>
      </c>
      <c r="K1071">
        <v>2700</v>
      </c>
      <c r="L1071">
        <f>((M1071-K1071)/2)+K1071</f>
        <v>3000</v>
      </c>
      <c r="M1071">
        <v>3300</v>
      </c>
      <c r="O1071" t="s">
        <v>814</v>
      </c>
      <c r="P1071" t="s">
        <v>816</v>
      </c>
    </row>
    <row r="1072" spans="1:19" x14ac:dyDescent="0.25">
      <c r="A1072" t="s">
        <v>298</v>
      </c>
      <c r="G1072">
        <f>G1071/G1062/G1064</f>
        <v>892.11711695847396</v>
      </c>
      <c r="H1072">
        <f t="shared" ref="H1072:M1072" si="1446">H1071/H1062/H1064</f>
        <v>910.51940889489856</v>
      </c>
      <c r="I1072">
        <f t="shared" si="1446"/>
        <v>802.54724733480316</v>
      </c>
      <c r="J1072">
        <f t="shared" si="1446"/>
        <v>766.1676099633803</v>
      </c>
      <c r="K1072">
        <f t="shared" si="1446"/>
        <v>741.22606642838332</v>
      </c>
      <c r="L1072">
        <f t="shared" si="1446"/>
        <v>774.23147619906354</v>
      </c>
      <c r="M1072">
        <f t="shared" si="1446"/>
        <v>805.95536805945824</v>
      </c>
    </row>
    <row r="1073" spans="1:19" x14ac:dyDescent="0.25">
      <c r="A1073" t="s">
        <v>300</v>
      </c>
      <c r="G1073">
        <v>100</v>
      </c>
      <c r="H1073">
        <f t="shared" ref="H1073" si="1447">(H1072/G1072)*G1073</f>
        <v>102.06276637748685</v>
      </c>
      <c r="I1073">
        <f t="shared" ref="I1073" si="1448">(I1072/H1072)*H1073</f>
        <v>89.959853037116403</v>
      </c>
      <c r="J1073">
        <f t="shared" ref="J1073" si="1449">(J1072/I1072)*I1073</f>
        <v>85.8819537703191</v>
      </c>
      <c r="K1073">
        <f t="shared" ref="K1073" si="1450">(K1072/J1072)*J1073</f>
        <v>83.086183679052269</v>
      </c>
      <c r="L1073">
        <f t="shared" ref="L1073" si="1451">(L1072/K1072)*K1073</f>
        <v>86.785855969076991</v>
      </c>
      <c r="M1073">
        <f t="shared" ref="M1073" si="1452">(M1072/L1072)*L1073</f>
        <v>90.341879192636711</v>
      </c>
    </row>
    <row r="1075" spans="1:19" x14ac:dyDescent="0.25">
      <c r="A1075" s="2" t="s">
        <v>488</v>
      </c>
      <c r="B1075" s="2"/>
      <c r="C1075" t="s">
        <v>489</v>
      </c>
    </row>
    <row r="1076" spans="1:19" x14ac:dyDescent="0.25">
      <c r="A1076" s="4" t="s">
        <v>808</v>
      </c>
      <c r="B1076" s="4"/>
      <c r="C1076">
        <v>2015</v>
      </c>
      <c r="D1076">
        <v>2016</v>
      </c>
      <c r="E1076">
        <v>2017</v>
      </c>
      <c r="F1076">
        <f>E1076+1</f>
        <v>2018</v>
      </c>
      <c r="G1076">
        <f t="shared" ref="G1076:J1076" si="1453">F1076+1</f>
        <v>2019</v>
      </c>
      <c r="H1076">
        <f t="shared" si="1453"/>
        <v>2020</v>
      </c>
      <c r="I1076">
        <f t="shared" si="1453"/>
        <v>2021</v>
      </c>
      <c r="J1076">
        <f t="shared" si="1453"/>
        <v>2022</v>
      </c>
      <c r="K1076">
        <f>J1076+1</f>
        <v>2023</v>
      </c>
      <c r="L1076">
        <f t="shared" ref="L1076" si="1454">K1076+1</f>
        <v>2024</v>
      </c>
      <c r="M1076">
        <v>2025</v>
      </c>
      <c r="N1076">
        <f>M1076+1</f>
        <v>2026</v>
      </c>
    </row>
    <row r="1077" spans="1:19" x14ac:dyDescent="0.25">
      <c r="A1077" t="s">
        <v>282</v>
      </c>
      <c r="C1077" s="13">
        <v>0.63100000000000001</v>
      </c>
      <c r="D1077" s="13">
        <v>2.6680000000000001</v>
      </c>
      <c r="E1077" s="13">
        <v>3.5209999999999999</v>
      </c>
      <c r="F1077" s="13">
        <v>3.54</v>
      </c>
      <c r="G1077" s="13">
        <v>2.7959999999999998</v>
      </c>
      <c r="H1077" s="13">
        <v>3.2210000000000001</v>
      </c>
      <c r="I1077" s="13">
        <v>1.835</v>
      </c>
      <c r="J1077" s="13">
        <v>3.157</v>
      </c>
      <c r="K1077" s="13">
        <v>3.2530000000000001</v>
      </c>
      <c r="L1077" s="13">
        <v>3.621</v>
      </c>
      <c r="M1077" s="13">
        <v>3.31</v>
      </c>
      <c r="N1077" s="13">
        <v>4.8609999999999998</v>
      </c>
      <c r="O1077" s="13"/>
      <c r="P1077" s="13"/>
      <c r="Q1077" s="13"/>
      <c r="R1077" s="13"/>
      <c r="S1077" s="13"/>
    </row>
    <row r="1078" spans="1:19" x14ac:dyDescent="0.25">
      <c r="A1078" t="s">
        <v>809</v>
      </c>
      <c r="C1078" s="13"/>
      <c r="D1078" s="13"/>
      <c r="E1078" s="13"/>
      <c r="F1078" s="13"/>
      <c r="G1078" s="13"/>
      <c r="H1078" s="13"/>
      <c r="I1078" s="13">
        <v>8487</v>
      </c>
      <c r="J1078" s="13">
        <v>9621</v>
      </c>
      <c r="K1078" s="13">
        <v>10320</v>
      </c>
      <c r="L1078" s="13">
        <v>11512</v>
      </c>
      <c r="M1078" s="13">
        <v>12662</v>
      </c>
      <c r="N1078" s="13">
        <v>13847</v>
      </c>
      <c r="O1078" s="13"/>
      <c r="P1078" s="13"/>
      <c r="Q1078" s="13"/>
      <c r="R1078" s="13"/>
      <c r="S1078" s="13"/>
    </row>
    <row r="1079" spans="1:19" x14ac:dyDescent="0.25">
      <c r="A1079" t="s">
        <v>810</v>
      </c>
      <c r="C1079" s="13"/>
      <c r="D1079" s="13"/>
      <c r="E1079" s="13"/>
      <c r="F1079" s="13"/>
      <c r="G1079" s="13"/>
      <c r="H1079" s="13"/>
      <c r="I1079" s="13">
        <v>20.100000000000001</v>
      </c>
      <c r="J1079" s="13">
        <v>18.2</v>
      </c>
      <c r="K1079" s="13">
        <v>18.8</v>
      </c>
      <c r="L1079" s="13">
        <v>19.100000000000001</v>
      </c>
      <c r="M1079" s="13">
        <v>21.7</v>
      </c>
      <c r="N1079" s="13">
        <v>20.100000000000001</v>
      </c>
      <c r="O1079" s="13"/>
      <c r="P1079" s="13"/>
      <c r="Q1079" s="13"/>
      <c r="R1079" s="13"/>
      <c r="S1079" s="13"/>
    </row>
    <row r="1080" spans="1:19" x14ac:dyDescent="0.25">
      <c r="A1080" t="s">
        <v>317</v>
      </c>
      <c r="C1080" s="13"/>
      <c r="D1080" s="13"/>
      <c r="E1080" s="13"/>
      <c r="F1080" s="13"/>
      <c r="G1080" s="13"/>
      <c r="H1080" s="13"/>
      <c r="I1080" s="13">
        <v>1.2</v>
      </c>
      <c r="J1080" s="13">
        <v>1</v>
      </c>
      <c r="K1080" s="13">
        <v>0.9</v>
      </c>
      <c r="L1080" s="13">
        <v>0.9</v>
      </c>
      <c r="M1080" s="13">
        <v>0.9</v>
      </c>
      <c r="N1080" s="13">
        <v>0.9</v>
      </c>
      <c r="O1080" s="13"/>
      <c r="P1080" s="13"/>
      <c r="Q1080" s="13"/>
      <c r="R1080" s="13"/>
      <c r="S1080" s="13"/>
    </row>
    <row r="1081" spans="1:19" x14ac:dyDescent="0.25">
      <c r="A1081" s="7" t="s">
        <v>283</v>
      </c>
      <c r="B1081" s="7"/>
      <c r="C1081">
        <v>1266</v>
      </c>
      <c r="D1081">
        <v>1254</v>
      </c>
      <c r="E1081">
        <v>1355</v>
      </c>
      <c r="F1081">
        <v>1435</v>
      </c>
      <c r="G1081" s="8">
        <v>1527</v>
      </c>
      <c r="H1081" s="8">
        <v>1710</v>
      </c>
      <c r="I1081" s="8">
        <f>I1078*(I1079/100)</f>
        <v>1705.8870000000002</v>
      </c>
      <c r="J1081" s="8">
        <f t="shared" ref="J1081:N1081" si="1455">J1078*(J1079/100)</f>
        <v>1751.0219999999999</v>
      </c>
      <c r="K1081" s="8">
        <f t="shared" si="1455"/>
        <v>1940.16</v>
      </c>
      <c r="L1081" s="8">
        <f t="shared" si="1455"/>
        <v>2198.7919999999999</v>
      </c>
      <c r="M1081" s="8">
        <f t="shared" si="1455"/>
        <v>2747.654</v>
      </c>
      <c r="N1081" s="8">
        <f t="shared" si="1455"/>
        <v>2783.2470000000003</v>
      </c>
    </row>
    <row r="1082" spans="1:19" x14ac:dyDescent="0.25">
      <c r="A1082" s="7" t="s">
        <v>284</v>
      </c>
      <c r="B1082" s="7"/>
      <c r="C1082">
        <v>82</v>
      </c>
      <c r="D1082">
        <v>87</v>
      </c>
      <c r="E1082">
        <v>98</v>
      </c>
      <c r="F1082">
        <v>107</v>
      </c>
      <c r="G1082">
        <v>107</v>
      </c>
      <c r="H1082">
        <v>106</v>
      </c>
      <c r="I1082">
        <f>I1078*(I1080/100)</f>
        <v>101.84400000000001</v>
      </c>
      <c r="J1082">
        <f t="shared" ref="J1082:N1082" si="1456">J1078*(J1080/100)</f>
        <v>96.210000000000008</v>
      </c>
      <c r="K1082">
        <f t="shared" si="1456"/>
        <v>92.88000000000001</v>
      </c>
      <c r="L1082">
        <f t="shared" si="1456"/>
        <v>103.60800000000002</v>
      </c>
      <c r="M1082">
        <f t="shared" si="1456"/>
        <v>113.95800000000001</v>
      </c>
      <c r="N1082">
        <f t="shared" si="1456"/>
        <v>124.62300000000002</v>
      </c>
      <c r="O1082" s="8"/>
      <c r="P1082" s="8"/>
    </row>
    <row r="1083" spans="1:19" x14ac:dyDescent="0.25">
      <c r="A1083" s="7" t="s">
        <v>285</v>
      </c>
      <c r="B1083" s="7"/>
      <c r="C1083" s="8">
        <f t="shared" ref="C1083:D1083" si="1457">C1081-C1082</f>
        <v>1184</v>
      </c>
      <c r="D1083" s="8">
        <f t="shared" si="1457"/>
        <v>1167</v>
      </c>
      <c r="E1083" s="8">
        <f>E1081-E1082</f>
        <v>1257</v>
      </c>
      <c r="F1083" s="8">
        <f t="shared" ref="F1083:M1083" si="1458">F1081-F1082</f>
        <v>1328</v>
      </c>
      <c r="G1083" s="8">
        <f t="shared" si="1458"/>
        <v>1420</v>
      </c>
      <c r="H1083" s="8">
        <f t="shared" si="1458"/>
        <v>1604</v>
      </c>
      <c r="I1083" s="8">
        <f t="shared" si="1458"/>
        <v>1604.0430000000001</v>
      </c>
      <c r="J1083" s="8">
        <f t="shared" si="1458"/>
        <v>1654.8119999999999</v>
      </c>
      <c r="K1083" s="8">
        <f t="shared" si="1458"/>
        <v>1847.28</v>
      </c>
      <c r="L1083" s="8">
        <f t="shared" si="1458"/>
        <v>2095.1839999999997</v>
      </c>
      <c r="M1083" s="8">
        <f t="shared" si="1458"/>
        <v>2633.6959999999999</v>
      </c>
      <c r="N1083" s="8">
        <f t="shared" ref="N1083" si="1459">N1081-N1082</f>
        <v>2658.6240000000003</v>
      </c>
      <c r="O1083" s="8"/>
      <c r="P1083" s="8"/>
    </row>
    <row r="1084" spans="1:19" x14ac:dyDescent="0.25">
      <c r="A1084" t="s">
        <v>286</v>
      </c>
      <c r="C1084">
        <v>1</v>
      </c>
      <c r="D1084">
        <f t="shared" ref="D1084:M1084" si="1460">C1084*(1+(D1077/100))</f>
        <v>1.02668</v>
      </c>
      <c r="E1084">
        <f t="shared" si="1460"/>
        <v>1.0628294028</v>
      </c>
      <c r="F1084">
        <f t="shared" si="1460"/>
        <v>1.1004535636591202</v>
      </c>
      <c r="G1084">
        <f t="shared" si="1460"/>
        <v>1.1312222452990293</v>
      </c>
      <c r="H1084">
        <f t="shared" si="1460"/>
        <v>1.167658913820111</v>
      </c>
      <c r="I1084">
        <f t="shared" si="1460"/>
        <v>1.1890854548887102</v>
      </c>
      <c r="J1084">
        <f t="shared" si="1460"/>
        <v>1.2266248826995469</v>
      </c>
      <c r="K1084">
        <f t="shared" si="1460"/>
        <v>1.2665269901337632</v>
      </c>
      <c r="L1084">
        <f t="shared" si="1460"/>
        <v>1.3123879324465069</v>
      </c>
      <c r="M1084">
        <f t="shared" si="1460"/>
        <v>1.3558279730104861</v>
      </c>
      <c r="N1084">
        <f t="shared" ref="N1084" si="1461">M1084*(1+(N1077/100))</f>
        <v>1.4217347707785259</v>
      </c>
    </row>
    <row r="1085" spans="1:19" x14ac:dyDescent="0.25">
      <c r="A1085" t="s">
        <v>287</v>
      </c>
      <c r="C1085">
        <f>C1083/C1084</f>
        <v>1184</v>
      </c>
      <c r="D1085">
        <f t="shared" ref="D1085:M1085" si="1462">D1083/D1084</f>
        <v>1136.6735496941599</v>
      </c>
      <c r="E1085">
        <f t="shared" si="1462"/>
        <v>1182.6921580156345</v>
      </c>
      <c r="F1085">
        <f t="shared" si="1462"/>
        <v>1206.7751369574057</v>
      </c>
      <c r="G1085">
        <f t="shared" si="1462"/>
        <v>1255.2794164904658</v>
      </c>
      <c r="H1085">
        <f t="shared" si="1462"/>
        <v>1373.6888238641166</v>
      </c>
      <c r="I1085">
        <f t="shared" si="1462"/>
        <v>1348.9720132436798</v>
      </c>
      <c r="J1085">
        <f t="shared" si="1462"/>
        <v>1349.0774753876685</v>
      </c>
      <c r="K1085">
        <f t="shared" si="1462"/>
        <v>1458.5397819314542</v>
      </c>
      <c r="L1085">
        <f t="shared" si="1462"/>
        <v>1596.4669806847678</v>
      </c>
      <c r="M1085">
        <f t="shared" si="1462"/>
        <v>1942.5001197992178</v>
      </c>
      <c r="N1085">
        <f t="shared" ref="N1085" si="1463">N1083/N1084</f>
        <v>1869.9859176576006</v>
      </c>
    </row>
    <row r="1086" spans="1:19" x14ac:dyDescent="0.25">
      <c r="A1086" t="s">
        <v>288</v>
      </c>
      <c r="C1086" s="13">
        <v>91.712999999999994</v>
      </c>
      <c r="D1086" s="13">
        <v>92.694999999999993</v>
      </c>
      <c r="E1086" s="13">
        <v>93.671999999999997</v>
      </c>
      <c r="F1086" s="13">
        <v>94.665999999999997</v>
      </c>
      <c r="G1086" s="13">
        <v>96.483999999999995</v>
      </c>
      <c r="H1086" s="13">
        <v>97.582999999999998</v>
      </c>
      <c r="I1086" s="13">
        <v>98.506</v>
      </c>
      <c r="J1086" s="13">
        <v>99.462000000000003</v>
      </c>
      <c r="K1086" s="13">
        <v>100.309</v>
      </c>
      <c r="L1086" s="13">
        <v>101.3</v>
      </c>
      <c r="M1086" s="13">
        <v>102.3</v>
      </c>
      <c r="N1086" s="13">
        <v>103.077</v>
      </c>
      <c r="O1086" s="13"/>
      <c r="P1086" s="13"/>
      <c r="Q1086" s="13"/>
      <c r="R1086" s="13"/>
      <c r="S1086" s="13"/>
    </row>
    <row r="1087" spans="1:19" x14ac:dyDescent="0.25">
      <c r="A1087" t="s">
        <v>289</v>
      </c>
      <c r="C1087">
        <f>C1085/C1086</f>
        <v>12.909838299913863</v>
      </c>
      <c r="D1087">
        <f t="shared" ref="D1087:H1087" si="1464">D1085/D1086</f>
        <v>12.262511998426668</v>
      </c>
      <c r="E1087">
        <f t="shared" si="1464"/>
        <v>12.625887757447632</v>
      </c>
      <c r="F1087">
        <f t="shared" si="1464"/>
        <v>12.747714458806813</v>
      </c>
      <c r="G1087">
        <f t="shared" si="1464"/>
        <v>13.010233992065688</v>
      </c>
      <c r="H1087">
        <f t="shared" si="1464"/>
        <v>14.07713253193811</v>
      </c>
      <c r="I1087">
        <f>I1085/I1086</f>
        <v>13.694313171214747</v>
      </c>
      <c r="J1087">
        <f>J1085/J1086</f>
        <v>13.56374771659195</v>
      </c>
      <c r="K1087">
        <f>K1085/K1086</f>
        <v>14.540467773893212</v>
      </c>
      <c r="L1087">
        <f>L1085/L1086</f>
        <v>15.759792504291884</v>
      </c>
      <c r="M1087">
        <f>M1085/M1086</f>
        <v>18.988270965779257</v>
      </c>
      <c r="N1087">
        <f t="shared" ref="N1087" si="1465">N1085/N1086</f>
        <v>18.14164088649845</v>
      </c>
    </row>
    <row r="1088" spans="1:19" x14ac:dyDescent="0.25">
      <c r="A1088" t="s">
        <v>290</v>
      </c>
      <c r="G1088">
        <v>100</v>
      </c>
      <c r="H1088">
        <f t="shared" ref="H1088" si="1466">(H1087/G1087)*G1088</f>
        <v>108.20045619873611</v>
      </c>
      <c r="I1088">
        <f>(I1087/H1087)*H1088</f>
        <v>105.25800826923056</v>
      </c>
      <c r="J1088">
        <f>(J1087/I1087)*I1088</f>
        <v>104.25444865068394</v>
      </c>
      <c r="K1088">
        <f>(K1087/J1087)*J1088</f>
        <v>111.76176987101647</v>
      </c>
      <c r="L1088">
        <f>(L1087/K1087)*K1088</f>
        <v>121.13381291914517</v>
      </c>
      <c r="M1088">
        <f>(M1087/L1087)*L1088</f>
        <v>145.94872757368765</v>
      </c>
      <c r="N1088">
        <f t="shared" ref="N1088" si="1467">(N1087/M1087)*M1088</f>
        <v>139.44131133661514</v>
      </c>
    </row>
    <row r="1090" spans="1:17" x14ac:dyDescent="0.25">
      <c r="A1090" t="s">
        <v>812</v>
      </c>
      <c r="G1090">
        <v>10.199999999999999</v>
      </c>
      <c r="H1090">
        <v>8.43</v>
      </c>
      <c r="I1090">
        <v>9.74</v>
      </c>
      <c r="J1090">
        <v>10.83</v>
      </c>
      <c r="K1090">
        <v>10.45</v>
      </c>
      <c r="L1090">
        <v>10.45</v>
      </c>
      <c r="M1090">
        <v>10.45</v>
      </c>
      <c r="O1090" t="s">
        <v>813</v>
      </c>
    </row>
    <row r="1091" spans="1:17" x14ac:dyDescent="0.25">
      <c r="A1091" t="s">
        <v>297</v>
      </c>
      <c r="G1091">
        <f>G1081*(G1090/100)</f>
        <v>155.75399999999999</v>
      </c>
      <c r="H1091">
        <f t="shared" ref="H1091:M1091" si="1468">H1081*(H1090/100)</f>
        <v>144.15299999999999</v>
      </c>
      <c r="I1091">
        <f t="shared" si="1468"/>
        <v>166.1533938</v>
      </c>
      <c r="J1091">
        <f t="shared" si="1468"/>
        <v>189.6356826</v>
      </c>
      <c r="K1091">
        <f t="shared" si="1468"/>
        <v>202.74672000000001</v>
      </c>
      <c r="L1091">
        <f t="shared" si="1468"/>
        <v>229.77376399999997</v>
      </c>
      <c r="M1091">
        <f t="shared" si="1468"/>
        <v>287.12984299999999</v>
      </c>
    </row>
    <row r="1092" spans="1:17" x14ac:dyDescent="0.25">
      <c r="A1092" t="s">
        <v>299</v>
      </c>
      <c r="G1092">
        <f>G1091/G1084/G1086</f>
        <v>1.4270394261973232</v>
      </c>
      <c r="H1092">
        <f t="shared" ref="H1092:M1092" si="1469">H1091/H1084/H1086</f>
        <v>1.265125240571368</v>
      </c>
      <c r="I1092">
        <f t="shared" si="1469"/>
        <v>1.418513474487511</v>
      </c>
      <c r="J1092">
        <f t="shared" si="1469"/>
        <v>1.5543581729224263</v>
      </c>
      <c r="K1092">
        <f t="shared" si="1469"/>
        <v>1.595877261932436</v>
      </c>
      <c r="L1092">
        <f t="shared" si="1469"/>
        <v>1.7283383433484276</v>
      </c>
      <c r="M1092">
        <f t="shared" si="1469"/>
        <v>2.0701323392091027</v>
      </c>
    </row>
    <row r="1093" spans="1:17" x14ac:dyDescent="0.25">
      <c r="A1093" t="s">
        <v>301</v>
      </c>
      <c r="G1093">
        <v>100</v>
      </c>
      <c r="H1093">
        <f t="shared" ref="H1093" si="1470">(H1092/G1092)*G1093</f>
        <v>88.653839364661906</v>
      </c>
      <c r="I1093">
        <f>(I1092/H1092)*H1093</f>
        <v>99.402542666075348</v>
      </c>
      <c r="J1093">
        <f>(J1092/I1092)*I1093</f>
        <v>108.92188010981404</v>
      </c>
      <c r="K1093">
        <f>(K1092/J1092)*J1093</f>
        <v>111.83133644632514</v>
      </c>
      <c r="L1093">
        <f>(L1092/K1092)*K1093</f>
        <v>121.11356642429884</v>
      </c>
      <c r="M1093">
        <f>(M1092/L1092)*L1093</f>
        <v>145.0648315110291</v>
      </c>
    </row>
    <row r="1094" spans="1:17" x14ac:dyDescent="0.25">
      <c r="A1094" t="s">
        <v>294</v>
      </c>
      <c r="G1094">
        <v>245</v>
      </c>
      <c r="H1094">
        <v>259</v>
      </c>
      <c r="I1094">
        <v>250</v>
      </c>
      <c r="J1094">
        <v>276</v>
      </c>
      <c r="K1094">
        <v>287</v>
      </c>
      <c r="L1094">
        <v>306</v>
      </c>
      <c r="M1094">
        <v>409</v>
      </c>
      <c r="O1094" t="s">
        <v>811</v>
      </c>
    </row>
    <row r="1095" spans="1:17" x14ac:dyDescent="0.25">
      <c r="A1095" t="s">
        <v>298</v>
      </c>
      <c r="G1095">
        <f>G1094/G1084/G1086</f>
        <v>2.2447234704620378</v>
      </c>
      <c r="H1095">
        <f t="shared" ref="H1095:M1095" si="1471">H1094/H1084/H1086</f>
        <v>2.2730531956184352</v>
      </c>
      <c r="I1095">
        <f t="shared" si="1471"/>
        <v>2.1343432144921839</v>
      </c>
      <c r="J1095">
        <f t="shared" si="1471"/>
        <v>2.262247536142703</v>
      </c>
      <c r="K1095">
        <f t="shared" si="1471"/>
        <v>2.2590588601118142</v>
      </c>
      <c r="L1095">
        <f t="shared" si="1471"/>
        <v>2.3017054856820769</v>
      </c>
      <c r="M1095">
        <f t="shared" si="1471"/>
        <v>2.9487848350772889</v>
      </c>
    </row>
    <row r="1096" spans="1:17" x14ac:dyDescent="0.25">
      <c r="A1096" t="s">
        <v>300</v>
      </c>
      <c r="G1096">
        <v>100</v>
      </c>
      <c r="H1096">
        <f t="shared" ref="H1096" si="1472">(H1095/G1095)*G1096</f>
        <v>101.26205858000701</v>
      </c>
      <c r="I1096">
        <f>(I1095/H1095)*H1096</f>
        <v>95.082679117391052</v>
      </c>
      <c r="J1096">
        <f>(J1095/I1095)*I1096</f>
        <v>100.78067815083958</v>
      </c>
      <c r="K1096">
        <f>(K1095/J1095)*J1096</f>
        <v>100.63862608639387</v>
      </c>
      <c r="L1096">
        <f>(L1095/K1095)*K1096</f>
        <v>102.53848707735524</v>
      </c>
      <c r="M1096">
        <f>(M1095/L1095)*L1096</f>
        <v>131.36517142890355</v>
      </c>
    </row>
    <row r="1098" spans="1:17" x14ac:dyDescent="0.25">
      <c r="A1098" s="2" t="s">
        <v>175</v>
      </c>
      <c r="B1098" s="2"/>
      <c r="C1098" t="s">
        <v>490</v>
      </c>
      <c r="D1098" s="5"/>
    </row>
    <row r="1099" spans="1:17" x14ac:dyDescent="0.25">
      <c r="A1099" s="4" t="s">
        <v>786</v>
      </c>
      <c r="B1099" s="4"/>
      <c r="C1099">
        <v>2015</v>
      </c>
      <c r="D1099">
        <v>2016</v>
      </c>
      <c r="E1099">
        <v>2017</v>
      </c>
      <c r="F1099">
        <f>E1099+1</f>
        <v>2018</v>
      </c>
      <c r="G1099">
        <f t="shared" ref="G1099:J1099" si="1473">F1099+1</f>
        <v>2019</v>
      </c>
      <c r="H1099">
        <f t="shared" si="1473"/>
        <v>2020</v>
      </c>
      <c r="I1099">
        <f t="shared" si="1473"/>
        <v>2021</v>
      </c>
      <c r="J1099">
        <f t="shared" si="1473"/>
        <v>2022</v>
      </c>
      <c r="K1099">
        <f>J1099+1</f>
        <v>2023</v>
      </c>
      <c r="L1099">
        <f t="shared" ref="L1099:M1099" si="1474">K1099+1</f>
        <v>2024</v>
      </c>
      <c r="M1099">
        <f t="shared" si="1474"/>
        <v>2025</v>
      </c>
      <c r="N1099">
        <f t="shared" ref="N1099" si="1475">M1099+1</f>
        <v>2026</v>
      </c>
      <c r="O1099">
        <f t="shared" ref="O1099" si="1476">N1099+1</f>
        <v>2027</v>
      </c>
      <c r="P1099">
        <f t="shared" ref="P1099" si="1477">O1099+1</f>
        <v>2028</v>
      </c>
      <c r="Q1099">
        <f t="shared" ref="Q1099" si="1478">P1099+1</f>
        <v>2029</v>
      </c>
    </row>
    <row r="1100" spans="1:17" x14ac:dyDescent="0.25">
      <c r="A1100" t="s">
        <v>282</v>
      </c>
      <c r="C1100">
        <v>6.13</v>
      </c>
      <c r="D1100">
        <v>5.407</v>
      </c>
      <c r="E1100">
        <v>5.69</v>
      </c>
      <c r="F1100">
        <v>7.8730000000000002</v>
      </c>
      <c r="G1100">
        <v>7.7160000000000002</v>
      </c>
      <c r="H1100">
        <v>9.82</v>
      </c>
      <c r="I1100">
        <v>8.1379999999999999</v>
      </c>
      <c r="J1100">
        <v>18.113</v>
      </c>
      <c r="K1100">
        <v>21.148</v>
      </c>
      <c r="L1100">
        <v>14.352</v>
      </c>
      <c r="M1100">
        <v>0.92</v>
      </c>
      <c r="N1100" s="8">
        <v>9.5570000000000004</v>
      </c>
      <c r="O1100" s="8">
        <v>7.85</v>
      </c>
      <c r="P1100" s="8">
        <v>5.95</v>
      </c>
      <c r="Q1100" s="8">
        <v>5</v>
      </c>
    </row>
    <row r="1101" spans="1:17" x14ac:dyDescent="0.25">
      <c r="A1101" s="7" t="s">
        <v>283</v>
      </c>
      <c r="B1101" s="7"/>
      <c r="C1101">
        <v>2405</v>
      </c>
      <c r="D1101">
        <v>2494</v>
      </c>
      <c r="E1101">
        <v>2253</v>
      </c>
      <c r="F1101">
        <v>2243</v>
      </c>
      <c r="G1101" s="8">
        <v>2079</v>
      </c>
      <c r="H1101" s="8">
        <v>2367</v>
      </c>
      <c r="I1101" s="8">
        <v>2805</v>
      </c>
      <c r="J1101" s="8">
        <v>3516</v>
      </c>
      <c r="K1101" s="8">
        <v>3770</v>
      </c>
      <c r="L1101" s="8">
        <v>4464</v>
      </c>
      <c r="M1101" s="8">
        <v>4528</v>
      </c>
      <c r="N1101" s="8">
        <v>4970</v>
      </c>
      <c r="O1101" s="8">
        <v>5396</v>
      </c>
      <c r="P1101" s="8">
        <v>5766</v>
      </c>
      <c r="Q1101" s="8">
        <v>6209</v>
      </c>
    </row>
    <row r="1102" spans="1:17" x14ac:dyDescent="0.25">
      <c r="A1102" s="7" t="s">
        <v>284</v>
      </c>
      <c r="B1102" s="7"/>
      <c r="D1102">
        <v>34</v>
      </c>
      <c r="E1102">
        <v>43</v>
      </c>
      <c r="F1102">
        <v>34</v>
      </c>
      <c r="G1102">
        <v>66</v>
      </c>
      <c r="H1102">
        <v>35</v>
      </c>
      <c r="I1102">
        <v>23</v>
      </c>
      <c r="J1102">
        <v>70</v>
      </c>
      <c r="K1102">
        <v>113</v>
      </c>
      <c r="L1102">
        <v>133</v>
      </c>
      <c r="M1102">
        <v>180</v>
      </c>
      <c r="N1102" s="8">
        <v>211</v>
      </c>
      <c r="O1102" s="8">
        <v>150</v>
      </c>
      <c r="P1102" s="8">
        <v>165</v>
      </c>
      <c r="Q1102" s="8">
        <v>169</v>
      </c>
    </row>
    <row r="1103" spans="1:17" x14ac:dyDescent="0.25">
      <c r="A1103" s="7" t="s">
        <v>285</v>
      </c>
      <c r="B1103" s="7"/>
      <c r="C1103" s="8">
        <f>C1101-C1102</f>
        <v>2405</v>
      </c>
      <c r="D1103" s="8">
        <f t="shared" ref="D1103:M1103" si="1479">D1101-D1102</f>
        <v>2460</v>
      </c>
      <c r="E1103" s="8">
        <f t="shared" si="1479"/>
        <v>2210</v>
      </c>
      <c r="F1103" s="8">
        <f t="shared" si="1479"/>
        <v>2209</v>
      </c>
      <c r="G1103" s="8">
        <f t="shared" si="1479"/>
        <v>2013</v>
      </c>
      <c r="H1103" s="8">
        <f t="shared" si="1479"/>
        <v>2332</v>
      </c>
      <c r="I1103" s="8">
        <f t="shared" si="1479"/>
        <v>2782</v>
      </c>
      <c r="J1103" s="8">
        <f t="shared" si="1479"/>
        <v>3446</v>
      </c>
      <c r="K1103" s="8">
        <f t="shared" si="1479"/>
        <v>3657</v>
      </c>
      <c r="L1103" s="8">
        <f t="shared" si="1479"/>
        <v>4331</v>
      </c>
      <c r="M1103" s="8">
        <f t="shared" si="1479"/>
        <v>4348</v>
      </c>
      <c r="N1103" s="8">
        <f t="shared" ref="N1103:Q1103" si="1480">N1101-N1102</f>
        <v>4759</v>
      </c>
      <c r="O1103" s="8">
        <f t="shared" si="1480"/>
        <v>5246</v>
      </c>
      <c r="P1103" s="8">
        <f t="shared" si="1480"/>
        <v>5601</v>
      </c>
      <c r="Q1103" s="8">
        <f t="shared" si="1480"/>
        <v>6040</v>
      </c>
    </row>
    <row r="1104" spans="1:17" x14ac:dyDescent="0.25">
      <c r="A1104" t="s">
        <v>286</v>
      </c>
      <c r="C1104">
        <v>1</v>
      </c>
      <c r="D1104">
        <f t="shared" ref="D1104:M1104" si="1481">C1104*(1+(D1100/100))</f>
        <v>1.0540700000000001</v>
      </c>
      <c r="E1104">
        <f t="shared" si="1481"/>
        <v>1.1140465829999999</v>
      </c>
      <c r="F1104">
        <f t="shared" si="1481"/>
        <v>1.2017554704795899</v>
      </c>
      <c r="G1104">
        <f t="shared" si="1481"/>
        <v>1.2944829225817951</v>
      </c>
      <c r="H1104">
        <f t="shared" si="1481"/>
        <v>1.4216011455793274</v>
      </c>
      <c r="I1104">
        <f t="shared" si="1481"/>
        <v>1.537291046806573</v>
      </c>
      <c r="J1104">
        <f t="shared" si="1481"/>
        <v>1.8157405741146475</v>
      </c>
      <c r="K1104">
        <f t="shared" si="1481"/>
        <v>2.1997333907284129</v>
      </c>
      <c r="L1104">
        <f t="shared" si="1481"/>
        <v>2.515439126965755</v>
      </c>
      <c r="M1104">
        <f t="shared" si="1481"/>
        <v>2.5385811669338403</v>
      </c>
      <c r="N1104">
        <f t="shared" ref="N1104" si="1482">M1104*(1+(N1100/100))</f>
        <v>2.7811933690577071</v>
      </c>
      <c r="O1104">
        <f t="shared" ref="O1104" si="1483">N1104*(1+(O1100/100))</f>
        <v>2.999517048528737</v>
      </c>
      <c r="P1104">
        <f t="shared" ref="P1104" si="1484">O1104*(1+(P1100/100))</f>
        <v>3.177988312916197</v>
      </c>
      <c r="Q1104">
        <f t="shared" ref="Q1104" si="1485">P1104*(1+(Q1100/100))</f>
        <v>3.3368877285620071</v>
      </c>
    </row>
    <row r="1105" spans="1:19" x14ac:dyDescent="0.25">
      <c r="A1105" t="s">
        <v>287</v>
      </c>
      <c r="C1105">
        <f>C1103/C1104</f>
        <v>2405</v>
      </c>
      <c r="D1105">
        <f t="shared" ref="D1105:M1105" si="1486">D1103/D1104</f>
        <v>2333.8108474769228</v>
      </c>
      <c r="E1105">
        <f t="shared" si="1486"/>
        <v>1983.7590579459641</v>
      </c>
      <c r="F1105">
        <f t="shared" si="1486"/>
        <v>1838.1443265812177</v>
      </c>
      <c r="G1105">
        <f t="shared" si="1486"/>
        <v>1555.0610710144797</v>
      </c>
      <c r="H1105">
        <f t="shared" si="1486"/>
        <v>1640.4038553652608</v>
      </c>
      <c r="I1105">
        <f t="shared" si="1486"/>
        <v>1809.6768375637591</v>
      </c>
      <c r="J1105">
        <f t="shared" si="1486"/>
        <v>1897.8482108768565</v>
      </c>
      <c r="K1105">
        <f t="shared" si="1486"/>
        <v>1662.4741959247308</v>
      </c>
      <c r="L1105">
        <f t="shared" si="1486"/>
        <v>1721.7669684673558</v>
      </c>
      <c r="M1105">
        <f t="shared" si="1486"/>
        <v>1712.7677683245479</v>
      </c>
      <c r="N1105">
        <f t="shared" ref="N1105:Q1105" si="1487">N1103/N1104</f>
        <v>1711.135965210643</v>
      </c>
      <c r="O1105">
        <f t="shared" si="1487"/>
        <v>1748.9482190385158</v>
      </c>
      <c r="P1105">
        <f t="shared" si="1487"/>
        <v>1762.4356821062033</v>
      </c>
      <c r="Q1105">
        <f t="shared" si="1487"/>
        <v>1810.0698888670336</v>
      </c>
    </row>
    <row r="1106" spans="1:19" x14ac:dyDescent="0.25">
      <c r="A1106" t="s">
        <v>288</v>
      </c>
      <c r="C1106" s="13">
        <v>0.2</v>
      </c>
      <c r="D1106" s="13">
        <v>0.20399999999999999</v>
      </c>
      <c r="E1106" s="13">
        <v>0.20699999999999999</v>
      </c>
      <c r="F1106" s="13">
        <v>0.21</v>
      </c>
      <c r="G1106" s="13">
        <v>0.21299999999999999</v>
      </c>
      <c r="H1106" s="13">
        <v>0.217</v>
      </c>
      <c r="I1106" s="13">
        <v>0.222</v>
      </c>
      <c r="J1106" s="13">
        <v>0.22600000000000001</v>
      </c>
      <c r="K1106" s="13">
        <v>0.23100000000000001</v>
      </c>
      <c r="L1106" s="13">
        <v>0.23599999999999999</v>
      </c>
      <c r="M1106" s="13">
        <v>0.24</v>
      </c>
      <c r="N1106" s="13">
        <v>0.245</v>
      </c>
      <c r="O1106" s="13">
        <v>0.25</v>
      </c>
      <c r="P1106" s="13">
        <v>0.255</v>
      </c>
      <c r="Q1106" s="13">
        <v>0.26</v>
      </c>
      <c r="R1106" s="13"/>
      <c r="S1106" s="13"/>
    </row>
    <row r="1107" spans="1:19" x14ac:dyDescent="0.25">
      <c r="A1107" t="s">
        <v>289</v>
      </c>
      <c r="C1107">
        <f>C1105/C1106</f>
        <v>12025</v>
      </c>
      <c r="D1107">
        <f t="shared" ref="D1107:H1107" si="1488">D1105/D1106</f>
        <v>11440.249252337859</v>
      </c>
      <c r="E1107">
        <f t="shared" si="1488"/>
        <v>9583.3770915263976</v>
      </c>
      <c r="F1107">
        <f t="shared" si="1488"/>
        <v>8753.0682218153233</v>
      </c>
      <c r="G1107">
        <f t="shared" si="1488"/>
        <v>7300.7562019459147</v>
      </c>
      <c r="H1107">
        <f t="shared" si="1488"/>
        <v>7559.4647712684828</v>
      </c>
      <c r="I1107">
        <f>I1105/I1106</f>
        <v>8151.6974665034195</v>
      </c>
      <c r="J1107">
        <f>J1105/J1106</f>
        <v>8397.5584552073287</v>
      </c>
      <c r="K1107">
        <f>K1105/K1106</f>
        <v>7196.8579910161507</v>
      </c>
      <c r="L1107">
        <f>L1105/L1106</f>
        <v>7295.6227477430339</v>
      </c>
      <c r="M1107">
        <f>M1105/M1106</f>
        <v>7136.5323680189495</v>
      </c>
      <c r="N1107">
        <f t="shared" ref="N1107:Q1107" si="1489">N1105/N1106</f>
        <v>6984.2284294311958</v>
      </c>
      <c r="O1107">
        <f t="shared" si="1489"/>
        <v>6995.7928761540634</v>
      </c>
      <c r="P1107">
        <f t="shared" si="1489"/>
        <v>6911.5124788478561</v>
      </c>
      <c r="Q1107">
        <f t="shared" si="1489"/>
        <v>6961.8072648732059</v>
      </c>
    </row>
    <row r="1108" spans="1:19" x14ac:dyDescent="0.25">
      <c r="A1108" t="s">
        <v>290</v>
      </c>
      <c r="G1108">
        <v>100</v>
      </c>
      <c r="H1108">
        <f t="shared" ref="H1108:M1108" si="1490">(H1107/G1107)*G1108</f>
        <v>103.54358592680595</v>
      </c>
      <c r="I1108">
        <f t="shared" si="1490"/>
        <v>111.65552226399092</v>
      </c>
      <c r="J1108">
        <f t="shared" si="1490"/>
        <v>115.02313216498142</v>
      </c>
      <c r="K1108">
        <f t="shared" si="1490"/>
        <v>98.576884256153178</v>
      </c>
      <c r="L1108">
        <f t="shared" si="1490"/>
        <v>99.929685993328832</v>
      </c>
      <c r="M1108">
        <f t="shared" si="1490"/>
        <v>97.750591454030555</v>
      </c>
      <c r="N1108">
        <f t="shared" ref="N1108" si="1491">(N1107/M1107)*M1108</f>
        <v>95.664452232628264</v>
      </c>
      <c r="O1108">
        <f t="shared" ref="O1108" si="1492">(O1107/N1107)*N1108</f>
        <v>95.822852902408002</v>
      </c>
      <c r="P1108">
        <f t="shared" ref="P1108" si="1493">(P1107/O1107)*O1108</f>
        <v>94.668446496072406</v>
      </c>
      <c r="Q1108">
        <f t="shared" ref="Q1108" si="1494">(Q1107/P1107)*P1108</f>
        <v>95.357344805153659</v>
      </c>
    </row>
    <row r="1110" spans="1:19" x14ac:dyDescent="0.25">
      <c r="A1110" t="s">
        <v>297</v>
      </c>
      <c r="G1110">
        <v>540</v>
      </c>
      <c r="H1110">
        <v>378</v>
      </c>
      <c r="I1110">
        <v>418</v>
      </c>
      <c r="J1110">
        <v>498</v>
      </c>
      <c r="K1110">
        <v>458</v>
      </c>
      <c r="L1110">
        <v>531</v>
      </c>
      <c r="M1110">
        <v>676</v>
      </c>
      <c r="P1110" s="5" t="s">
        <v>826</v>
      </c>
    </row>
    <row r="1111" spans="1:19" x14ac:dyDescent="0.25">
      <c r="A1111" t="s">
        <v>299</v>
      </c>
      <c r="G1111">
        <f>G1110/G1104/G1106</f>
        <v>1958.4740929214076</v>
      </c>
      <c r="H1111">
        <f t="shared" ref="H1111:M1111" si="1495">H1110/H1104/H1106</f>
        <v>1225.3334835074986</v>
      </c>
      <c r="I1111">
        <f t="shared" si="1495"/>
        <v>1224.8057300497589</v>
      </c>
      <c r="J1111">
        <f t="shared" si="1495"/>
        <v>1213.5763524936885</v>
      </c>
      <c r="K1111">
        <f t="shared" si="1495"/>
        <v>901.32922064134448</v>
      </c>
      <c r="L1111">
        <f t="shared" si="1495"/>
        <v>894.47602841181038</v>
      </c>
      <c r="M1111">
        <f t="shared" si="1495"/>
        <v>1109.5436708327529</v>
      </c>
      <c r="P1111" s="5"/>
    </row>
    <row r="1112" spans="1:19" x14ac:dyDescent="0.25">
      <c r="A1112" t="s">
        <v>301</v>
      </c>
      <c r="G1112">
        <v>100</v>
      </c>
      <c r="H1112">
        <f t="shared" ref="H1112" si="1496">(H1111/G1111)*G1112</f>
        <v>62.565723383131342</v>
      </c>
      <c r="I1112">
        <f t="shared" ref="I1112" si="1497">(I1111/H1111)*H1112</f>
        <v>62.538776207284236</v>
      </c>
      <c r="J1112">
        <f t="shared" ref="J1112" si="1498">(J1111/I1111)*I1112</f>
        <v>61.965402395669507</v>
      </c>
      <c r="K1112">
        <f t="shared" ref="K1112" si="1499">(K1111/J1111)*J1112</f>
        <v>46.022013969909288</v>
      </c>
      <c r="L1112">
        <f t="shared" ref="L1112" si="1500">(L1111/K1111)*K1112</f>
        <v>45.672088880049593</v>
      </c>
      <c r="M1112">
        <f t="shared" ref="M1112" si="1501">(M1111/L1111)*L1112</f>
        <v>56.653477053539874</v>
      </c>
      <c r="P1112" s="5"/>
    </row>
    <row r="1113" spans="1:19" x14ac:dyDescent="0.25">
      <c r="A1113" t="s">
        <v>294</v>
      </c>
      <c r="G1113">
        <v>510</v>
      </c>
      <c r="H1113">
        <v>531</v>
      </c>
      <c r="I1113">
        <v>606</v>
      </c>
      <c r="J1113">
        <v>669</v>
      </c>
      <c r="K1113">
        <v>693</v>
      </c>
      <c r="L1113">
        <v>789</v>
      </c>
      <c r="M1113">
        <v>916</v>
      </c>
      <c r="P1113" s="5" t="s">
        <v>826</v>
      </c>
    </row>
    <row r="1114" spans="1:19" x14ac:dyDescent="0.25">
      <c r="A1114" t="s">
        <v>298</v>
      </c>
      <c r="G1114">
        <f>G1113/G1104/G1106</f>
        <v>1849.6699766479962</v>
      </c>
      <c r="H1114">
        <f t="shared" ref="H1114:M1114" si="1502">H1113/H1104/H1106</f>
        <v>1721.3017982605336</v>
      </c>
      <c r="I1114">
        <f t="shared" si="1502"/>
        <v>1775.6752928472581</v>
      </c>
      <c r="J1114">
        <f t="shared" si="1502"/>
        <v>1630.2863048559789</v>
      </c>
      <c r="K1114">
        <f t="shared" si="1502"/>
        <v>1363.8016373459645</v>
      </c>
      <c r="L1114">
        <f t="shared" si="1502"/>
        <v>1329.0802004085092</v>
      </c>
      <c r="M1114">
        <f t="shared" si="1502"/>
        <v>1503.4645007142037</v>
      </c>
      <c r="P1114" s="5"/>
    </row>
    <row r="1115" spans="1:19" x14ac:dyDescent="0.25">
      <c r="A1115" t="s">
        <v>300</v>
      </c>
      <c r="G1115">
        <v>100</v>
      </c>
      <c r="H1115">
        <f t="shared" ref="H1115" si="1503">(H1114/G1114)*G1115</f>
        <v>93.059941502640726</v>
      </c>
      <c r="I1115">
        <f t="shared" ref="I1115" si="1504">(I1114/H1114)*H1115</f>
        <v>95.999573722073791</v>
      </c>
      <c r="J1115">
        <f t="shared" ref="J1115" si="1505">(J1114/I1114)*I1115</f>
        <v>88.139307305534146</v>
      </c>
      <c r="K1115">
        <f t="shared" ref="K1115" si="1506">(K1114/J1114)*J1115</f>
        <v>73.732160578043747</v>
      </c>
      <c r="L1115">
        <f t="shared" ref="L1115" si="1507">(L1114/K1114)*K1115</f>
        <v>71.854991278881627</v>
      </c>
      <c r="M1115">
        <f t="shared" ref="M1115" si="1508">(M1114/L1114)*L1115</f>
        <v>81.282851519210382</v>
      </c>
      <c r="P1115" s="5"/>
    </row>
    <row r="1117" spans="1:19" x14ac:dyDescent="0.25">
      <c r="A1117" s="2" t="s">
        <v>39</v>
      </c>
      <c r="B1117" s="2"/>
      <c r="C1117" t="s">
        <v>491</v>
      </c>
    </row>
    <row r="1118" spans="1:19" x14ac:dyDescent="0.25">
      <c r="A1118" s="4" t="s">
        <v>746</v>
      </c>
      <c r="B1118" s="4"/>
      <c r="C1118">
        <v>2015</v>
      </c>
      <c r="D1118">
        <v>2016</v>
      </c>
      <c r="E1118">
        <v>2017</v>
      </c>
      <c r="F1118">
        <f>E1118+1</f>
        <v>2018</v>
      </c>
      <c r="G1118">
        <f t="shared" ref="G1118:J1118" si="1509">F1118+1</f>
        <v>2019</v>
      </c>
      <c r="H1118">
        <f t="shared" si="1509"/>
        <v>2020</v>
      </c>
      <c r="I1118">
        <f t="shared" si="1509"/>
        <v>2021</v>
      </c>
      <c r="J1118">
        <f t="shared" si="1509"/>
        <v>2022</v>
      </c>
      <c r="K1118">
        <f>J1118+1</f>
        <v>2023</v>
      </c>
      <c r="L1118">
        <f t="shared" ref="L1118:M1118" si="1510">K1118+1</f>
        <v>2024</v>
      </c>
      <c r="M1118">
        <f t="shared" si="1510"/>
        <v>2025</v>
      </c>
      <c r="N1118">
        <f>M1118+1</f>
        <v>2026</v>
      </c>
      <c r="O1118">
        <f t="shared" ref="O1118:Q1118" si="1511">N1118+1</f>
        <v>2027</v>
      </c>
      <c r="P1118">
        <f t="shared" si="1511"/>
        <v>2028</v>
      </c>
      <c r="Q1118">
        <f t="shared" si="1511"/>
        <v>2029</v>
      </c>
    </row>
    <row r="1119" spans="1:19" x14ac:dyDescent="0.25">
      <c r="A1119" t="s">
        <v>282</v>
      </c>
      <c r="C1119" s="13">
        <v>1.653</v>
      </c>
      <c r="D1119" s="13">
        <v>0.441</v>
      </c>
      <c r="E1119" s="13">
        <v>1.4830000000000001</v>
      </c>
      <c r="F1119" s="13">
        <v>1.956</v>
      </c>
      <c r="G1119" s="13">
        <v>-3.2330000000000001</v>
      </c>
      <c r="H1119" s="13">
        <v>1.885</v>
      </c>
      <c r="I1119" s="13">
        <v>3.9079999999999999</v>
      </c>
      <c r="J1119" s="13">
        <v>13.779</v>
      </c>
      <c r="K1119" s="13">
        <v>0.94199999999999995</v>
      </c>
      <c r="L1119" s="13">
        <v>4.1929999999999996</v>
      </c>
      <c r="M1119" s="13">
        <v>-0.55000000000000004</v>
      </c>
      <c r="N1119" s="13">
        <v>1.5309999999999999</v>
      </c>
      <c r="O1119" s="13">
        <v>2.0609999999999999</v>
      </c>
      <c r="P1119" s="13">
        <v>2.0310000000000001</v>
      </c>
      <c r="Q1119" s="13">
        <v>2</v>
      </c>
      <c r="R1119" s="13"/>
      <c r="S1119" s="13"/>
    </row>
    <row r="1120" spans="1:19" x14ac:dyDescent="0.25">
      <c r="A1120" s="7" t="s">
        <v>283</v>
      </c>
      <c r="B1120" s="7"/>
      <c r="C1120">
        <v>1412</v>
      </c>
      <c r="D1120">
        <v>1731</v>
      </c>
      <c r="E1120">
        <v>2146</v>
      </c>
      <c r="F1120">
        <v>2166</v>
      </c>
      <c r="G1120" s="8">
        <v>2177</v>
      </c>
      <c r="H1120" s="8">
        <v>2500</v>
      </c>
      <c r="I1120" s="8">
        <v>3048</v>
      </c>
      <c r="J1120" s="8">
        <v>3807</v>
      </c>
      <c r="K1120" s="8">
        <v>3579</v>
      </c>
      <c r="L1120" s="8">
        <v>3900</v>
      </c>
      <c r="M1120" s="8">
        <v>4076</v>
      </c>
      <c r="N1120" s="8">
        <v>4111</v>
      </c>
      <c r="O1120" s="8">
        <v>4422</v>
      </c>
      <c r="P1120" s="8">
        <v>4894</v>
      </c>
      <c r="Q1120" s="8">
        <v>5338</v>
      </c>
    </row>
    <row r="1121" spans="1:19" x14ac:dyDescent="0.25">
      <c r="A1121" s="7" t="s">
        <v>284</v>
      </c>
      <c r="B1121" s="7"/>
      <c r="C1121">
        <v>44</v>
      </c>
      <c r="D1121">
        <v>49</v>
      </c>
      <c r="E1121">
        <v>70</v>
      </c>
      <c r="F1121">
        <v>100</v>
      </c>
      <c r="G1121">
        <v>117</v>
      </c>
      <c r="H1121">
        <v>141</v>
      </c>
      <c r="I1121">
        <v>193</v>
      </c>
      <c r="J1121">
        <v>230</v>
      </c>
      <c r="K1121">
        <v>290</v>
      </c>
      <c r="L1121">
        <v>311</v>
      </c>
      <c r="M1121">
        <v>360</v>
      </c>
      <c r="N1121" s="8">
        <v>372</v>
      </c>
      <c r="O1121" s="8">
        <v>393</v>
      </c>
      <c r="P1121" s="8">
        <v>431</v>
      </c>
      <c r="Q1121" s="8">
        <v>477</v>
      </c>
    </row>
    <row r="1122" spans="1:19" x14ac:dyDescent="0.25">
      <c r="A1122" s="7" t="s">
        <v>285</v>
      </c>
      <c r="B1122" s="7"/>
      <c r="C1122" s="8">
        <f t="shared" ref="C1122:D1122" si="1512">C1120-C1121</f>
        <v>1368</v>
      </c>
      <c r="D1122" s="8">
        <f t="shared" si="1512"/>
        <v>1682</v>
      </c>
      <c r="E1122" s="8">
        <f>E1120-E1121</f>
        <v>2076</v>
      </c>
      <c r="F1122" s="8">
        <f t="shared" ref="F1122:M1122" si="1513">F1120-F1121</f>
        <v>2066</v>
      </c>
      <c r="G1122" s="8">
        <f t="shared" si="1513"/>
        <v>2060</v>
      </c>
      <c r="H1122" s="8">
        <f t="shared" si="1513"/>
        <v>2359</v>
      </c>
      <c r="I1122" s="8">
        <f t="shared" si="1513"/>
        <v>2855</v>
      </c>
      <c r="J1122" s="8">
        <f t="shared" si="1513"/>
        <v>3577</v>
      </c>
      <c r="K1122" s="8">
        <f t="shared" si="1513"/>
        <v>3289</v>
      </c>
      <c r="L1122" s="8">
        <f t="shared" si="1513"/>
        <v>3589</v>
      </c>
      <c r="M1122" s="8">
        <f t="shared" si="1513"/>
        <v>3716</v>
      </c>
      <c r="N1122" s="8">
        <f t="shared" ref="N1122:Q1122" si="1514">N1120-N1121</f>
        <v>3739</v>
      </c>
      <c r="O1122" s="8">
        <f t="shared" si="1514"/>
        <v>4029</v>
      </c>
      <c r="P1122" s="8">
        <f t="shared" si="1514"/>
        <v>4463</v>
      </c>
      <c r="Q1122" s="8">
        <f t="shared" si="1514"/>
        <v>4861</v>
      </c>
    </row>
    <row r="1123" spans="1:19" x14ac:dyDescent="0.25">
      <c r="A1123" t="s">
        <v>286</v>
      </c>
      <c r="C1123">
        <v>1</v>
      </c>
      <c r="D1123">
        <f t="shared" ref="D1123:M1123" si="1515">C1123*(1+(D1119/100))</f>
        <v>1.00441</v>
      </c>
      <c r="E1123">
        <f t="shared" si="1515"/>
        <v>1.0193054002999999</v>
      </c>
      <c r="F1123">
        <f t="shared" si="1515"/>
        <v>1.0392430139298681</v>
      </c>
      <c r="G1123">
        <f t="shared" si="1515"/>
        <v>1.0056442872895155</v>
      </c>
      <c r="H1123">
        <f t="shared" si="1515"/>
        <v>1.0246006821049229</v>
      </c>
      <c r="I1123">
        <f t="shared" si="1515"/>
        <v>1.0646420767615834</v>
      </c>
      <c r="J1123">
        <f t="shared" si="1515"/>
        <v>1.2113391085185621</v>
      </c>
      <c r="K1123">
        <f t="shared" si="1515"/>
        <v>1.222749922920807</v>
      </c>
      <c r="L1123">
        <f t="shared" si="1515"/>
        <v>1.2740198271888765</v>
      </c>
      <c r="M1123">
        <f t="shared" si="1515"/>
        <v>1.2670127181393378</v>
      </c>
      <c r="N1123">
        <f t="shared" ref="N1123" si="1516">M1123*(1+(N1119/100))</f>
        <v>1.2864106828540509</v>
      </c>
      <c r="O1123">
        <f t="shared" ref="O1123" si="1517">N1123*(1+(O1119/100))</f>
        <v>1.3129236070276729</v>
      </c>
      <c r="P1123">
        <f t="shared" ref="P1123" si="1518">O1123*(1+(P1119/100))</f>
        <v>1.339589085486405</v>
      </c>
      <c r="Q1123">
        <f t="shared" ref="Q1123" si="1519">P1123*(1+(Q1119/100))</f>
        <v>1.3663808671961331</v>
      </c>
    </row>
    <row r="1124" spans="1:19" x14ac:dyDescent="0.25">
      <c r="A1124" t="s">
        <v>287</v>
      </c>
      <c r="C1124">
        <f>C1122/C1123</f>
        <v>1368</v>
      </c>
      <c r="D1124">
        <f t="shared" ref="D1124:M1124" si="1520">D1122/D1123</f>
        <v>1674.6149480789718</v>
      </c>
      <c r="E1124">
        <f t="shared" si="1520"/>
        <v>2036.6810569128702</v>
      </c>
      <c r="F1124">
        <f t="shared" si="1520"/>
        <v>1987.9854589423503</v>
      </c>
      <c r="G1124">
        <f t="shared" si="1520"/>
        <v>2048.4380272792673</v>
      </c>
      <c r="H1124">
        <f t="shared" si="1520"/>
        <v>2302.3603645799931</v>
      </c>
      <c r="I1124">
        <f t="shared" si="1520"/>
        <v>2681.6524185144999</v>
      </c>
      <c r="J1124">
        <f t="shared" si="1520"/>
        <v>2952.9303353992946</v>
      </c>
      <c r="K1124">
        <f t="shared" si="1520"/>
        <v>2689.8386483995851</v>
      </c>
      <c r="L1124">
        <f t="shared" si="1520"/>
        <v>2817.067618106953</v>
      </c>
      <c r="M1124">
        <f t="shared" si="1520"/>
        <v>2932.8829512122848</v>
      </c>
      <c r="N1124">
        <f t="shared" ref="N1124:Q1124" si="1521">N1122/N1123</f>
        <v>2906.5368080624112</v>
      </c>
      <c r="O1124">
        <f t="shared" si="1521"/>
        <v>3068.7238605765124</v>
      </c>
      <c r="P1124">
        <f t="shared" si="1521"/>
        <v>3331.6186645246398</v>
      </c>
      <c r="Q1124">
        <f t="shared" si="1521"/>
        <v>3557.5732335706384</v>
      </c>
    </row>
    <row r="1125" spans="1:19" x14ac:dyDescent="0.25">
      <c r="A1125" t="s">
        <v>288</v>
      </c>
      <c r="C1125" s="13">
        <v>18.777000000000001</v>
      </c>
      <c r="D1125" s="13">
        <v>19.335000000000001</v>
      </c>
      <c r="E1125" s="13">
        <v>19.893999999999998</v>
      </c>
      <c r="F1125" s="13">
        <v>20.437999999999999</v>
      </c>
      <c r="G1125" s="13">
        <v>20.962</v>
      </c>
      <c r="H1125" s="13">
        <v>21.478999999999999</v>
      </c>
      <c r="I1125" s="13">
        <v>21.995000000000001</v>
      </c>
      <c r="J1125" s="13">
        <v>22.509</v>
      </c>
      <c r="K1125" s="13">
        <v>23.026</v>
      </c>
      <c r="L1125" s="13">
        <v>23.553999999999998</v>
      </c>
      <c r="M1125" s="13">
        <v>24.094999999999999</v>
      </c>
      <c r="N1125" s="13">
        <v>24.648</v>
      </c>
      <c r="O1125" s="13">
        <v>25.213999999999999</v>
      </c>
      <c r="P1125" s="13">
        <v>25.792999999999999</v>
      </c>
      <c r="Q1125" s="13">
        <v>26.385000000000002</v>
      </c>
      <c r="R1125" s="13"/>
      <c r="S1125" s="13"/>
    </row>
    <row r="1126" spans="1:19" x14ac:dyDescent="0.25">
      <c r="A1126" t="s">
        <v>289</v>
      </c>
      <c r="C1126">
        <f>C1124/C1125</f>
        <v>72.855088672311865</v>
      </c>
      <c r="D1126">
        <f t="shared" ref="D1126:H1126" si="1522">D1124/D1125</f>
        <v>86.610548129246013</v>
      </c>
      <c r="E1126">
        <f t="shared" si="1522"/>
        <v>102.37664908579825</v>
      </c>
      <c r="F1126">
        <f t="shared" si="1522"/>
        <v>97.269080093079083</v>
      </c>
      <c r="G1126">
        <f t="shared" si="1522"/>
        <v>97.721497341821745</v>
      </c>
      <c r="H1126">
        <f t="shared" si="1522"/>
        <v>107.19122699287645</v>
      </c>
      <c r="I1126">
        <f>I1124/I1125</f>
        <v>121.92100106908387</v>
      </c>
      <c r="J1126">
        <f>J1124/J1125</f>
        <v>131.18887269089228</v>
      </c>
      <c r="K1126">
        <f>K1124/K1125</f>
        <v>116.81745194126574</v>
      </c>
      <c r="L1126">
        <f>L1124/L1125</f>
        <v>119.60039136057371</v>
      </c>
      <c r="M1126">
        <f>M1124/M1125</f>
        <v>121.72164146969433</v>
      </c>
      <c r="N1126">
        <f t="shared" ref="N1126:Q1126" si="1523">N1124/N1125</f>
        <v>117.92181142739416</v>
      </c>
      <c r="O1126">
        <f t="shared" si="1523"/>
        <v>121.7071412935874</v>
      </c>
      <c r="P1126">
        <f t="shared" si="1523"/>
        <v>129.1675518367247</v>
      </c>
      <c r="Q1126">
        <f t="shared" si="1523"/>
        <v>134.83317163428609</v>
      </c>
    </row>
    <row r="1127" spans="1:19" x14ac:dyDescent="0.25">
      <c r="A1127" t="s">
        <v>290</v>
      </c>
      <c r="G1127">
        <v>100</v>
      </c>
      <c r="H1127">
        <f t="shared" ref="H1127:M1127" si="1524">(H1126/G1126)*G1127</f>
        <v>109.69052860286246</v>
      </c>
      <c r="I1127">
        <f t="shared" si="1524"/>
        <v>124.76374634602074</v>
      </c>
      <c r="J1127">
        <f t="shared" si="1524"/>
        <v>134.24771033952175</v>
      </c>
      <c r="K1127">
        <f t="shared" si="1524"/>
        <v>119.5412013926147</v>
      </c>
      <c r="L1127">
        <f t="shared" si="1524"/>
        <v>122.38902863125543</v>
      </c>
      <c r="M1127">
        <f t="shared" si="1524"/>
        <v>124.55973842062825</v>
      </c>
      <c r="N1127">
        <f t="shared" ref="N1127" si="1525">(N1126/M1126)*M1127</f>
        <v>120.67131044350805</v>
      </c>
      <c r="O1127">
        <f t="shared" ref="O1127" si="1526">(O1126/N1126)*N1127</f>
        <v>124.54490015422694</v>
      </c>
      <c r="P1127">
        <f t="shared" ref="P1127" si="1527">(P1126/O1126)*O1127</f>
        <v>132.17925978447431</v>
      </c>
      <c r="Q1127">
        <f t="shared" ref="Q1127" si="1528">(Q1126/P1126)*P1127</f>
        <v>137.97698080970943</v>
      </c>
    </row>
    <row r="1129" spans="1:19" x14ac:dyDescent="0.25">
      <c r="A1129" t="s">
        <v>297</v>
      </c>
      <c r="G1129">
        <v>245</v>
      </c>
      <c r="H1129">
        <v>287</v>
      </c>
      <c r="I1129">
        <v>298</v>
      </c>
      <c r="J1129">
        <v>328</v>
      </c>
      <c r="K1129">
        <v>296</v>
      </c>
      <c r="L1129">
        <v>371</v>
      </c>
      <c r="M1129">
        <v>393</v>
      </c>
      <c r="O1129" t="s">
        <v>818</v>
      </c>
      <c r="P1129" t="s">
        <v>820</v>
      </c>
    </row>
    <row r="1130" spans="1:19" x14ac:dyDescent="0.25">
      <c r="A1130" t="s">
        <v>299</v>
      </c>
      <c r="G1130">
        <f>G1129/G1123/G1125</f>
        <v>11.622216916867149</v>
      </c>
      <c r="H1130">
        <f t="shared" ref="H1130:M1130" si="1529">H1129/H1123/H1125</f>
        <v>13.041069159370725</v>
      </c>
      <c r="I1130">
        <f t="shared" si="1529"/>
        <v>12.725904840135549</v>
      </c>
      <c r="J1130">
        <f t="shared" si="1529"/>
        <v>12.029619860948467</v>
      </c>
      <c r="K1130">
        <f t="shared" si="1529"/>
        <v>10.513215498514642</v>
      </c>
      <c r="L1130">
        <f t="shared" si="1529"/>
        <v>12.363261408407034</v>
      </c>
      <c r="M1130">
        <f t="shared" si="1529"/>
        <v>12.873144536488125</v>
      </c>
    </row>
    <row r="1131" spans="1:19" x14ac:dyDescent="0.25">
      <c r="A1131" t="s">
        <v>301</v>
      </c>
      <c r="G1131">
        <v>100</v>
      </c>
      <c r="H1131">
        <f t="shared" ref="H1131" si="1530">(H1130/G1130)*G1131</f>
        <v>112.20810326164552</v>
      </c>
      <c r="I1131">
        <f t="shared" ref="I1131" si="1531">(I1130/H1130)*H1131</f>
        <v>109.49636313934766</v>
      </c>
      <c r="J1131">
        <f t="shared" ref="J1131" si="1532">(J1130/I1130)*I1131</f>
        <v>103.50538066012226</v>
      </c>
      <c r="K1131">
        <f t="shared" ref="K1131" si="1533">(K1130/J1130)*J1131</f>
        <v>90.457918430837154</v>
      </c>
      <c r="L1131">
        <f t="shared" ref="L1131" si="1534">(L1130/K1130)*K1131</f>
        <v>106.37610274219215</v>
      </c>
      <c r="M1131">
        <f t="shared" ref="M1131" si="1535">(M1130/L1130)*L1131</f>
        <v>110.76324447021398</v>
      </c>
    </row>
    <row r="1132" spans="1:19" x14ac:dyDescent="0.25">
      <c r="A1132" t="s">
        <v>294</v>
      </c>
      <c r="G1132">
        <v>515</v>
      </c>
      <c r="H1132">
        <v>555</v>
      </c>
      <c r="I1132">
        <v>580</v>
      </c>
      <c r="J1132">
        <v>603</v>
      </c>
      <c r="K1132">
        <v>600</v>
      </c>
      <c r="L1132">
        <v>600</v>
      </c>
      <c r="M1132">
        <v>775</v>
      </c>
      <c r="O1132" t="s">
        <v>819</v>
      </c>
      <c r="P1132" t="s">
        <v>821</v>
      </c>
    </row>
    <row r="1133" spans="1:19" x14ac:dyDescent="0.25">
      <c r="A1133" t="s">
        <v>298</v>
      </c>
      <c r="G1133">
        <f>G1132/G1123/G1125</f>
        <v>24.430374335455436</v>
      </c>
      <c r="H1133">
        <f t="shared" ref="H1133:M1133" si="1536">H1132/H1123/H1125</f>
        <v>25.218792276831891</v>
      </c>
      <c r="I1133">
        <f t="shared" si="1536"/>
        <v>24.768539621740331</v>
      </c>
      <c r="J1133">
        <f t="shared" si="1536"/>
        <v>22.11542919558514</v>
      </c>
      <c r="K1133">
        <f t="shared" si="1536"/>
        <v>21.310571956448598</v>
      </c>
      <c r="L1133">
        <f t="shared" si="1536"/>
        <v>19.994492843784961</v>
      </c>
      <c r="M1133">
        <f t="shared" si="1536"/>
        <v>25.385972050326458</v>
      </c>
    </row>
    <row r="1134" spans="1:19" x14ac:dyDescent="0.25">
      <c r="A1134" t="s">
        <v>300</v>
      </c>
      <c r="G1134">
        <v>100</v>
      </c>
      <c r="H1134">
        <f t="shared" ref="H1134" si="1537">(H1133/G1133)*G1134</f>
        <v>103.22720368730592</v>
      </c>
      <c r="I1134">
        <f t="shared" ref="I1134" si="1538">(I1133/H1133)*H1134</f>
        <v>101.38420018310617</v>
      </c>
      <c r="J1134">
        <f t="shared" ref="J1134" si="1539">(J1133/I1133)*I1134</f>
        <v>90.524315722372506</v>
      </c>
      <c r="K1134">
        <f t="shared" ref="K1134" si="1540">(K1133/J1133)*J1134</f>
        <v>87.229821630366445</v>
      </c>
      <c r="L1134">
        <f t="shared" ref="L1134" si="1541">(L1133/K1133)*K1134</f>
        <v>81.842760856788246</v>
      </c>
      <c r="M1134">
        <f t="shared" ref="M1134" si="1542">(M1133/L1133)*L1134</f>
        <v>103.91151482883411</v>
      </c>
    </row>
    <row r="1136" spans="1:19" x14ac:dyDescent="0.25">
      <c r="A1136" s="2" t="s">
        <v>40</v>
      </c>
      <c r="B1136" s="2"/>
      <c r="C1136" t="s">
        <v>492</v>
      </c>
      <c r="D1136" t="s">
        <v>493</v>
      </c>
      <c r="E1136" t="s">
        <v>494</v>
      </c>
    </row>
    <row r="1137" spans="1:19" x14ac:dyDescent="0.25">
      <c r="A1137" s="4" t="s">
        <v>765</v>
      </c>
      <c r="B1137" s="4"/>
      <c r="C1137">
        <v>2015</v>
      </c>
      <c r="D1137">
        <v>2016</v>
      </c>
      <c r="E1137">
        <v>2017</v>
      </c>
      <c r="F1137">
        <f>E1137+1</f>
        <v>2018</v>
      </c>
      <c r="G1137">
        <f t="shared" ref="G1137:J1137" si="1543">F1137+1</f>
        <v>2019</v>
      </c>
      <c r="H1137">
        <f t="shared" si="1543"/>
        <v>2020</v>
      </c>
      <c r="I1137">
        <f t="shared" si="1543"/>
        <v>2021</v>
      </c>
      <c r="J1137">
        <f t="shared" si="1543"/>
        <v>2022</v>
      </c>
      <c r="K1137">
        <f>J1137+1</f>
        <v>2023</v>
      </c>
      <c r="L1137">
        <f t="shared" ref="L1137:M1137" si="1544">K1137+1</f>
        <v>2024</v>
      </c>
      <c r="M1137">
        <f t="shared" si="1544"/>
        <v>2025</v>
      </c>
      <c r="N1137">
        <f t="shared" ref="N1137" si="1545">M1137+1</f>
        <v>2026</v>
      </c>
      <c r="O1137">
        <f t="shared" ref="O1137" si="1546">N1137+1</f>
        <v>2027</v>
      </c>
      <c r="P1137">
        <f t="shared" ref="P1137" si="1547">O1137+1</f>
        <v>2028</v>
      </c>
      <c r="Q1137">
        <f t="shared" ref="Q1137" si="1548">P1137+1</f>
        <v>2029</v>
      </c>
    </row>
    <row r="1138" spans="1:19" x14ac:dyDescent="0.25">
      <c r="A1138" t="s">
        <v>282</v>
      </c>
      <c r="C1138" s="13">
        <v>5.5449999999999999</v>
      </c>
      <c r="D1138" s="13">
        <v>5.5579999999999998</v>
      </c>
      <c r="E1138" s="13">
        <v>15.843999999999999</v>
      </c>
      <c r="F1138" s="13">
        <v>-2.794</v>
      </c>
      <c r="G1138" s="13">
        <v>-0.81799999999999995</v>
      </c>
      <c r="H1138" s="13">
        <v>7.5279999999999996</v>
      </c>
      <c r="I1138" s="13">
        <v>8.3629999999999995</v>
      </c>
      <c r="J1138" s="13">
        <v>18.855</v>
      </c>
      <c r="K1138" s="13">
        <v>27.077999999999999</v>
      </c>
      <c r="L1138" s="13">
        <v>20.187999999999999</v>
      </c>
      <c r="M1138" s="13">
        <v>34.195999999999998</v>
      </c>
      <c r="N1138" s="13">
        <v>14.493</v>
      </c>
      <c r="O1138" s="13">
        <v>15.335000000000001</v>
      </c>
      <c r="P1138" s="13">
        <v>13.497999999999999</v>
      </c>
      <c r="Q1138" s="13">
        <v>12.794</v>
      </c>
      <c r="R1138" s="13"/>
      <c r="S1138" s="13"/>
    </row>
    <row r="1139" spans="1:19" x14ac:dyDescent="0.25">
      <c r="A1139" s="7" t="s">
        <v>283</v>
      </c>
      <c r="B1139" s="7"/>
      <c r="C1139">
        <v>1130.546</v>
      </c>
      <c r="D1139">
        <v>1105.491</v>
      </c>
      <c r="E1139">
        <v>1321.538</v>
      </c>
      <c r="F1139">
        <v>1408.7760000000001</v>
      </c>
      <c r="G1139" s="8">
        <v>1599.549</v>
      </c>
      <c r="H1139" s="8">
        <v>1725.6990000000001</v>
      </c>
      <c r="I1139" s="8">
        <v>1880.152</v>
      </c>
      <c r="J1139" s="8">
        <v>2673.9639999999999</v>
      </c>
      <c r="K1139" s="8">
        <v>3091</v>
      </c>
      <c r="L1139" s="8">
        <v>3714</v>
      </c>
      <c r="M1139" s="8">
        <v>4508</v>
      </c>
      <c r="N1139" s="8">
        <v>5633</v>
      </c>
      <c r="O1139" s="8">
        <v>6850</v>
      </c>
      <c r="P1139" s="8">
        <v>8205</v>
      </c>
      <c r="Q1139" s="8">
        <v>9798</v>
      </c>
    </row>
    <row r="1140" spans="1:19" x14ac:dyDescent="0.25">
      <c r="A1140" s="7" t="s">
        <v>284</v>
      </c>
      <c r="B1140" s="7"/>
      <c r="C1140" t="s">
        <v>279</v>
      </c>
      <c r="D1140" t="s">
        <v>279</v>
      </c>
      <c r="E1140" t="s">
        <v>279</v>
      </c>
      <c r="F1140" t="s">
        <v>279</v>
      </c>
      <c r="G1140">
        <v>164</v>
      </c>
      <c r="H1140">
        <v>178</v>
      </c>
      <c r="I1140">
        <v>204</v>
      </c>
      <c r="J1140">
        <v>221</v>
      </c>
      <c r="K1140">
        <v>215</v>
      </c>
      <c r="L1140">
        <v>212</v>
      </c>
      <c r="M1140">
        <v>268</v>
      </c>
      <c r="N1140" s="8">
        <v>347</v>
      </c>
      <c r="O1140" s="8">
        <v>479</v>
      </c>
      <c r="P1140">
        <v>581</v>
      </c>
      <c r="Q1140">
        <v>706</v>
      </c>
    </row>
    <row r="1141" spans="1:19" x14ac:dyDescent="0.25">
      <c r="A1141" s="7" t="s">
        <v>285</v>
      </c>
      <c r="B1141" s="7"/>
      <c r="C1141" s="8" t="e">
        <f t="shared" ref="C1141:D1141" si="1549">C1139-C1140</f>
        <v>#VALUE!</v>
      </c>
      <c r="D1141" s="8" t="e">
        <f t="shared" si="1549"/>
        <v>#VALUE!</v>
      </c>
      <c r="E1141" s="8" t="e">
        <f>E1139-E1140</f>
        <v>#VALUE!</v>
      </c>
      <c r="F1141" s="8" t="e">
        <f t="shared" ref="F1141:M1141" si="1550">F1139-F1140</f>
        <v>#VALUE!</v>
      </c>
      <c r="G1141" s="8">
        <f t="shared" si="1550"/>
        <v>1435.549</v>
      </c>
      <c r="H1141" s="8">
        <f t="shared" si="1550"/>
        <v>1547.6990000000001</v>
      </c>
      <c r="I1141" s="8">
        <f t="shared" si="1550"/>
        <v>1676.152</v>
      </c>
      <c r="J1141" s="8">
        <f t="shared" si="1550"/>
        <v>2452.9639999999999</v>
      </c>
      <c r="K1141" s="8">
        <f t="shared" si="1550"/>
        <v>2876</v>
      </c>
      <c r="L1141" s="8">
        <f t="shared" si="1550"/>
        <v>3502</v>
      </c>
      <c r="M1141" s="8">
        <f t="shared" si="1550"/>
        <v>4240</v>
      </c>
      <c r="N1141" s="8">
        <f t="shared" ref="N1141:Q1141" si="1551">N1139-N1140</f>
        <v>5286</v>
      </c>
      <c r="O1141" s="8">
        <f t="shared" si="1551"/>
        <v>6371</v>
      </c>
      <c r="P1141" s="8">
        <f t="shared" si="1551"/>
        <v>7624</v>
      </c>
      <c r="Q1141" s="8">
        <f t="shared" si="1551"/>
        <v>9092</v>
      </c>
    </row>
    <row r="1142" spans="1:19" x14ac:dyDescent="0.25">
      <c r="A1142" t="s">
        <v>286</v>
      </c>
      <c r="C1142">
        <v>1</v>
      </c>
      <c r="D1142">
        <f t="shared" ref="D1142:M1142" si="1552">C1142*(1+(D1138/100))</f>
        <v>1.05558</v>
      </c>
      <c r="E1142">
        <f t="shared" si="1552"/>
        <v>1.2228260951999999</v>
      </c>
      <c r="F1142">
        <f t="shared" si="1552"/>
        <v>1.1886603341001118</v>
      </c>
      <c r="G1142">
        <f t="shared" si="1552"/>
        <v>1.1789370925671729</v>
      </c>
      <c r="H1142">
        <f t="shared" si="1552"/>
        <v>1.2676874768956297</v>
      </c>
      <c r="I1142">
        <f t="shared" si="1552"/>
        <v>1.3737041805884114</v>
      </c>
      <c r="J1142">
        <f t="shared" si="1552"/>
        <v>1.6327161038383564</v>
      </c>
      <c r="K1142">
        <f t="shared" si="1552"/>
        <v>2.0748229704357066</v>
      </c>
      <c r="L1142">
        <f t="shared" si="1552"/>
        <v>2.4936882317072673</v>
      </c>
      <c r="M1142">
        <f t="shared" si="1552"/>
        <v>3.3464298594218844</v>
      </c>
      <c r="N1142">
        <f t="shared" ref="N1142" si="1553">M1142*(1+(N1138/100))</f>
        <v>3.8314279389478982</v>
      </c>
      <c r="O1142">
        <f t="shared" ref="O1142" si="1554">N1142*(1+(O1138/100))</f>
        <v>4.4189774133855586</v>
      </c>
      <c r="P1142">
        <f t="shared" ref="P1142" si="1555">O1142*(1+(P1138/100))</f>
        <v>5.0154509846443416</v>
      </c>
      <c r="Q1142">
        <f t="shared" ref="Q1142" si="1556">P1142*(1+(Q1138/100))</f>
        <v>5.657127783619738</v>
      </c>
    </row>
    <row r="1143" spans="1:19" x14ac:dyDescent="0.25">
      <c r="A1143" t="s">
        <v>287</v>
      </c>
      <c r="C1143" t="e">
        <f>C1141/C1142</f>
        <v>#VALUE!</v>
      </c>
      <c r="D1143" t="e">
        <f t="shared" ref="D1143:M1143" si="1557">D1141/D1142</f>
        <v>#VALUE!</v>
      </c>
      <c r="E1143" t="e">
        <f t="shared" si="1557"/>
        <v>#VALUE!</v>
      </c>
      <c r="F1143" t="e">
        <f t="shared" si="1557"/>
        <v>#VALUE!</v>
      </c>
      <c r="G1143">
        <f t="shared" si="1557"/>
        <v>1217.6637829538863</v>
      </c>
      <c r="H1143">
        <f t="shared" si="1557"/>
        <v>1220.8837179571067</v>
      </c>
      <c r="I1143">
        <f t="shared" si="1557"/>
        <v>1220.1695413651855</v>
      </c>
      <c r="J1143">
        <f t="shared" si="1557"/>
        <v>1502.382437604015</v>
      </c>
      <c r="K1143">
        <f t="shared" si="1557"/>
        <v>1386.14235574809</v>
      </c>
      <c r="L1143">
        <f t="shared" si="1557"/>
        <v>1404.3455615148839</v>
      </c>
      <c r="M1143">
        <f t="shared" si="1557"/>
        <v>1267.0219242941148</v>
      </c>
      <c r="N1143">
        <f t="shared" ref="N1143:Q1143" si="1558">N1141/N1142</f>
        <v>1379.6422859127358</v>
      </c>
      <c r="O1143">
        <f t="shared" si="1558"/>
        <v>1441.7362670154309</v>
      </c>
      <c r="P1143">
        <f t="shared" si="1558"/>
        <v>1520.1025836643955</v>
      </c>
      <c r="Q1143">
        <f t="shared" si="1558"/>
        <v>1607.1759995109114</v>
      </c>
    </row>
    <row r="1144" spans="1:19" x14ac:dyDescent="0.25">
      <c r="A1144" t="s">
        <v>288</v>
      </c>
      <c r="C1144" s="13">
        <v>11.048</v>
      </c>
      <c r="D1144" s="13">
        <v>11.239000000000001</v>
      </c>
      <c r="E1144" s="13">
        <v>11.507</v>
      </c>
      <c r="F1144" s="13">
        <v>11.859</v>
      </c>
      <c r="G1144" s="13">
        <v>12.255000000000001</v>
      </c>
      <c r="H1144" s="13">
        <v>12.617000000000001</v>
      </c>
      <c r="I1144" s="13">
        <v>12.965</v>
      </c>
      <c r="J1144" s="13">
        <v>13.321</v>
      </c>
      <c r="K1144" s="13">
        <v>13.689</v>
      </c>
      <c r="L1144" s="13">
        <v>14.048</v>
      </c>
      <c r="M1144" s="13">
        <v>14.468999999999999</v>
      </c>
      <c r="N1144" s="13">
        <v>14.903</v>
      </c>
      <c r="O1144" s="13">
        <v>15.35</v>
      </c>
      <c r="P1144" s="13">
        <v>15.811</v>
      </c>
      <c r="Q1144" s="13">
        <v>16.285</v>
      </c>
      <c r="R1144" s="13"/>
      <c r="S1144" s="13"/>
    </row>
    <row r="1145" spans="1:19" x14ac:dyDescent="0.25">
      <c r="A1145" t="s">
        <v>289</v>
      </c>
      <c r="C1145" t="e">
        <f>C1143/C1144</f>
        <v>#VALUE!</v>
      </c>
      <c r="D1145" t="e">
        <f t="shared" ref="D1145:H1145" si="1559">D1143/D1144</f>
        <v>#VALUE!</v>
      </c>
      <c r="E1145" t="e">
        <f t="shared" si="1559"/>
        <v>#VALUE!</v>
      </c>
      <c r="F1145" t="e">
        <f t="shared" si="1559"/>
        <v>#VALUE!</v>
      </c>
      <c r="G1145">
        <f t="shared" si="1559"/>
        <v>99.360569804478686</v>
      </c>
      <c r="H1145">
        <f t="shared" si="1559"/>
        <v>96.76497724951308</v>
      </c>
      <c r="I1145">
        <f>I1143/I1144</f>
        <v>94.112575500592797</v>
      </c>
      <c r="J1145">
        <f>J1143/J1144</f>
        <v>112.78300710187035</v>
      </c>
      <c r="K1145">
        <f>K1143/K1144</f>
        <v>101.25957745255972</v>
      </c>
      <c r="L1145">
        <f>L1143/L1144</f>
        <v>99.967651018997998</v>
      </c>
      <c r="M1145">
        <f>M1143/M1144</f>
        <v>87.568036788590419</v>
      </c>
      <c r="N1145">
        <f t="shared" ref="N1145:Q1145" si="1560">N1143/N1144</f>
        <v>92.574802785528803</v>
      </c>
      <c r="O1145">
        <f t="shared" si="1560"/>
        <v>93.92418677624957</v>
      </c>
      <c r="P1145">
        <f t="shared" si="1560"/>
        <v>96.14208991615935</v>
      </c>
      <c r="Q1145">
        <f t="shared" si="1560"/>
        <v>98.690574117955876</v>
      </c>
    </row>
    <row r="1146" spans="1:19" x14ac:dyDescent="0.25">
      <c r="A1146" t="s">
        <v>290</v>
      </c>
      <c r="C1146">
        <v>100</v>
      </c>
      <c r="D1146" t="e">
        <f>(D1145/C1145)*C1146</f>
        <v>#VALUE!</v>
      </c>
      <c r="E1146" t="e">
        <f t="shared" ref="E1146" si="1561">(E1145/D1145)*D1146</f>
        <v>#VALUE!</v>
      </c>
      <c r="F1146" t="e">
        <f>(F1145/D1145)*D1146</f>
        <v>#VALUE!</v>
      </c>
      <c r="G1146">
        <v>100</v>
      </c>
      <c r="H1146">
        <f t="shared" ref="H1146:M1146" si="1562">(H1145/G1145)*G1146</f>
        <v>97.387703633269012</v>
      </c>
      <c r="I1146">
        <f t="shared" si="1562"/>
        <v>94.718232479732293</v>
      </c>
      <c r="J1146">
        <f t="shared" si="1562"/>
        <v>113.50881675075364</v>
      </c>
      <c r="K1146">
        <f t="shared" si="1562"/>
        <v>101.91122862098911</v>
      </c>
      <c r="L1146">
        <f t="shared" si="1562"/>
        <v>100.61098805664454</v>
      </c>
      <c r="M1146">
        <f t="shared" si="1562"/>
        <v>88.131576701810843</v>
      </c>
      <c r="N1146">
        <f t="shared" ref="N1146" si="1563">(N1145/M1145)*M1146</f>
        <v>93.170563501897306</v>
      </c>
      <c r="O1146">
        <f t="shared" ref="O1146" si="1564">(O1145/N1145)*N1146</f>
        <v>94.528631388762363</v>
      </c>
      <c r="P1146">
        <f t="shared" ref="P1146" si="1565">(P1145/O1145)*O1146</f>
        <v>96.76080773826817</v>
      </c>
      <c r="Q1146">
        <f t="shared" ref="Q1146" si="1566">(Q1145/P1145)*P1146</f>
        <v>99.325692588275999</v>
      </c>
    </row>
    <row r="1148" spans="1:19" x14ac:dyDescent="0.25">
      <c r="A1148" t="s">
        <v>297</v>
      </c>
      <c r="G1148">
        <v>168</v>
      </c>
      <c r="H1148">
        <v>170</v>
      </c>
      <c r="I1148">
        <v>224</v>
      </c>
      <c r="J1148">
        <v>229</v>
      </c>
      <c r="K1148">
        <v>229</v>
      </c>
      <c r="L1148">
        <v>337</v>
      </c>
      <c r="M1148">
        <v>264</v>
      </c>
      <c r="O1148" t="s">
        <v>824</v>
      </c>
    </row>
    <row r="1149" spans="1:19" x14ac:dyDescent="0.25">
      <c r="A1149" t="s">
        <v>299</v>
      </c>
      <c r="G1149">
        <f>G1148/G1142/G1144</f>
        <v>11.628008327930583</v>
      </c>
      <c r="H1149">
        <f t="shared" ref="H1149:M1149" si="1567">H1148/H1142/H1144</f>
        <v>10.628711482282553</v>
      </c>
      <c r="I1149">
        <f t="shared" si="1567"/>
        <v>12.577151065137761</v>
      </c>
      <c r="J1149">
        <f t="shared" si="1567"/>
        <v>10.529020656776174</v>
      </c>
      <c r="K1149">
        <f t="shared" si="1567"/>
        <v>8.0627410419458183</v>
      </c>
      <c r="L1149">
        <f t="shared" si="1567"/>
        <v>9.619959564078334</v>
      </c>
      <c r="M1149">
        <f t="shared" si="1567"/>
        <v>5.4523494604216678</v>
      </c>
    </row>
    <row r="1150" spans="1:19" x14ac:dyDescent="0.25">
      <c r="A1150" t="s">
        <v>301</v>
      </c>
      <c r="G1150">
        <v>100</v>
      </c>
      <c r="H1150">
        <f t="shared" ref="H1150" si="1568">(H1149/G1149)*G1150</f>
        <v>91.40612203340352</v>
      </c>
      <c r="I1150">
        <f t="shared" ref="I1150" si="1569">(I1149/H1149)*H1150</f>
        <v>108.16255639349113</v>
      </c>
      <c r="J1150">
        <f t="shared" ref="J1150" si="1570">(J1149/I1149)*I1150</f>
        <v>90.548788406741764</v>
      </c>
      <c r="K1150">
        <f t="shared" ref="K1150" si="1571">(K1149/J1149)*J1150</f>
        <v>69.338968588275264</v>
      </c>
      <c r="L1150">
        <f t="shared" ref="L1150" si="1572">(L1149/K1149)*K1150</f>
        <v>82.73093115156361</v>
      </c>
      <c r="M1150">
        <f t="shared" ref="M1150" si="1573">(M1149/L1149)*L1150</f>
        <v>46.889796658685512</v>
      </c>
    </row>
    <row r="1151" spans="1:19" x14ac:dyDescent="0.25">
      <c r="A1151" t="s">
        <v>294</v>
      </c>
      <c r="G1151">
        <v>297</v>
      </c>
      <c r="H1151">
        <v>315</v>
      </c>
      <c r="I1151">
        <v>322</v>
      </c>
      <c r="J1151">
        <v>354</v>
      </c>
      <c r="K1151">
        <v>354</v>
      </c>
      <c r="L1151">
        <v>499</v>
      </c>
      <c r="M1151">
        <v>731</v>
      </c>
      <c r="O1151" t="s">
        <v>825</v>
      </c>
    </row>
    <row r="1152" spans="1:19" x14ac:dyDescent="0.25">
      <c r="A1152" t="s">
        <v>298</v>
      </c>
      <c r="G1152">
        <f>G1151/G1142/G1144</f>
        <v>20.556657579734424</v>
      </c>
      <c r="H1152">
        <f t="shared" ref="H1152:M1152" si="1574">H1151/H1142/H1144</f>
        <v>19.694377158347081</v>
      </c>
      <c r="I1152">
        <f t="shared" si="1574"/>
        <v>18.079654656135531</v>
      </c>
      <c r="J1152">
        <f t="shared" si="1574"/>
        <v>16.2763026746671</v>
      </c>
      <c r="K1152">
        <f t="shared" si="1574"/>
        <v>12.463800562658601</v>
      </c>
      <c r="L1152">
        <f t="shared" si="1574"/>
        <v>14.244391164614505</v>
      </c>
      <c r="M1152">
        <f t="shared" si="1574"/>
        <v>15.097225210485753</v>
      </c>
    </row>
    <row r="1153" spans="1:19" x14ac:dyDescent="0.25">
      <c r="A1153" t="s">
        <v>300</v>
      </c>
      <c r="G1153">
        <v>100</v>
      </c>
      <c r="H1153">
        <f t="shared" ref="H1153" si="1575">(H1152/G1152)*G1153</f>
        <v>95.805347158005816</v>
      </c>
      <c r="I1153">
        <f t="shared" ref="I1153" si="1576">(I1152/H1152)*H1153</f>
        <v>87.950361511879137</v>
      </c>
      <c r="J1153">
        <f t="shared" ref="J1153" si="1577">(J1152/I1152)*I1153</f>
        <v>79.17776813441175</v>
      </c>
      <c r="K1153">
        <f t="shared" ref="K1153" si="1578">(K1152/J1152)*J1153</f>
        <v>60.631454867185781</v>
      </c>
      <c r="L1153">
        <f t="shared" ref="L1153" si="1579">(L1152/K1152)*K1153</f>
        <v>69.293323145379418</v>
      </c>
      <c r="M1153">
        <f t="shared" ref="M1153" si="1580">(M1152/L1152)*L1153</f>
        <v>73.442023110650069</v>
      </c>
    </row>
    <row r="1155" spans="1:19" x14ac:dyDescent="0.25">
      <c r="A1155" s="2" t="s">
        <v>274</v>
      </c>
      <c r="B1155" s="2"/>
      <c r="C1155" t="s">
        <v>495</v>
      </c>
    </row>
    <row r="1156" spans="1:19" x14ac:dyDescent="0.25">
      <c r="A1156" s="4" t="s">
        <v>758</v>
      </c>
      <c r="B1156" s="4"/>
      <c r="C1156">
        <v>2015</v>
      </c>
      <c r="D1156">
        <v>2016</v>
      </c>
      <c r="E1156">
        <v>2017</v>
      </c>
      <c r="F1156">
        <f>E1156+1</f>
        <v>2018</v>
      </c>
      <c r="G1156">
        <f t="shared" ref="G1156:J1156" si="1581">F1156+1</f>
        <v>2019</v>
      </c>
      <c r="H1156">
        <f t="shared" si="1581"/>
        <v>2020</v>
      </c>
      <c r="I1156">
        <f t="shared" si="1581"/>
        <v>2021</v>
      </c>
      <c r="J1156">
        <f t="shared" si="1581"/>
        <v>2022</v>
      </c>
      <c r="K1156">
        <f>J1156+1</f>
        <v>2023</v>
      </c>
      <c r="L1156">
        <f t="shared" ref="L1156:M1156" si="1582">K1156+1</f>
        <v>2024</v>
      </c>
      <c r="M1156">
        <f t="shared" si="1582"/>
        <v>2025</v>
      </c>
      <c r="N1156">
        <f t="shared" ref="N1156" si="1583">M1156+1</f>
        <v>2026</v>
      </c>
      <c r="O1156">
        <f t="shared" ref="O1156" si="1584">N1156+1</f>
        <v>2027</v>
      </c>
      <c r="P1156">
        <f t="shared" ref="P1156" si="1585">O1156+1</f>
        <v>2028</v>
      </c>
      <c r="Q1156">
        <f t="shared" ref="Q1156" si="1586">P1156+1</f>
        <v>2029</v>
      </c>
    </row>
    <row r="1157" spans="1:19" x14ac:dyDescent="0.25">
      <c r="A1157" s="4" t="s">
        <v>589</v>
      </c>
      <c r="B1157" s="4"/>
      <c r="M1157">
        <v>33438</v>
      </c>
    </row>
    <row r="1158" spans="1:19" x14ac:dyDescent="0.25">
      <c r="A1158" t="s">
        <v>282</v>
      </c>
      <c r="C1158" s="13">
        <v>0.73799999999999999</v>
      </c>
      <c r="D1158" s="13">
        <v>3.1930000000000001</v>
      </c>
      <c r="E1158" s="13">
        <v>35.734000000000002</v>
      </c>
      <c r="F1158" s="13">
        <v>29.265999999999998</v>
      </c>
      <c r="G1158" s="13">
        <v>4.7050000000000001</v>
      </c>
      <c r="H1158" s="13">
        <v>11.358000000000001</v>
      </c>
      <c r="I1158" s="13">
        <v>8.9890000000000008</v>
      </c>
      <c r="J1158" s="13">
        <v>9.266</v>
      </c>
      <c r="K1158" s="13">
        <v>19.893999999999998</v>
      </c>
      <c r="L1158" s="13">
        <v>17.652999999999999</v>
      </c>
      <c r="M1158" s="13">
        <v>7.4139999999999997</v>
      </c>
      <c r="N1158" s="13">
        <v>3.2509999999999999</v>
      </c>
      <c r="O1158" s="13">
        <v>6.3819999999999997</v>
      </c>
      <c r="P1158" s="13">
        <v>7.0010000000000003</v>
      </c>
      <c r="Q1158" s="13">
        <v>6.952</v>
      </c>
      <c r="R1158" s="13"/>
      <c r="S1158" s="13"/>
    </row>
    <row r="1159" spans="1:19" x14ac:dyDescent="0.25">
      <c r="A1159" s="7" t="s">
        <v>283</v>
      </c>
      <c r="B1159" s="7"/>
      <c r="C1159">
        <v>5659</v>
      </c>
      <c r="D1159">
        <v>5431</v>
      </c>
      <c r="E1159">
        <v>5783</v>
      </c>
      <c r="F1159">
        <v>8539</v>
      </c>
      <c r="G1159" s="8">
        <v>10679</v>
      </c>
      <c r="H1159" s="8">
        <v>10693</v>
      </c>
      <c r="I1159" s="8">
        <v>16657</v>
      </c>
      <c r="J1159" s="8">
        <v>23110</v>
      </c>
      <c r="K1159" s="8">
        <v>27145</v>
      </c>
      <c r="L1159" s="8">
        <v>35519</v>
      </c>
      <c r="M1159" s="8">
        <v>41961</v>
      </c>
      <c r="N1159" s="8">
        <v>48284</v>
      </c>
      <c r="O1159" s="8">
        <v>54636</v>
      </c>
      <c r="P1159" s="8">
        <v>59699</v>
      </c>
      <c r="Q1159" s="8">
        <v>67563</v>
      </c>
    </row>
    <row r="1160" spans="1:19" x14ac:dyDescent="0.25">
      <c r="A1160" s="7" t="s">
        <v>284</v>
      </c>
      <c r="B1160" s="7"/>
      <c r="C1160">
        <v>319</v>
      </c>
      <c r="D1160">
        <v>101</v>
      </c>
      <c r="E1160">
        <v>152</v>
      </c>
      <c r="F1160">
        <v>214</v>
      </c>
      <c r="G1160">
        <v>209</v>
      </c>
      <c r="H1160">
        <v>218</v>
      </c>
      <c r="I1160">
        <v>251</v>
      </c>
      <c r="J1160">
        <v>457</v>
      </c>
      <c r="K1160">
        <v>220</v>
      </c>
      <c r="L1160">
        <v>549</v>
      </c>
      <c r="M1160">
        <v>693</v>
      </c>
      <c r="N1160" s="8">
        <v>1153</v>
      </c>
      <c r="O1160" s="8">
        <v>1833</v>
      </c>
      <c r="P1160" s="8">
        <v>2028</v>
      </c>
      <c r="Q1160" s="8">
        <v>2273</v>
      </c>
    </row>
    <row r="1161" spans="1:19" x14ac:dyDescent="0.25">
      <c r="A1161" s="7" t="s">
        <v>285</v>
      </c>
      <c r="B1161" s="7"/>
      <c r="C1161" s="8">
        <f t="shared" ref="C1161:D1161" si="1587">C1159-C1160</f>
        <v>5340</v>
      </c>
      <c r="D1161" s="8">
        <f t="shared" si="1587"/>
        <v>5330</v>
      </c>
      <c r="E1161" s="8">
        <f>E1159-E1160</f>
        <v>5631</v>
      </c>
      <c r="F1161" s="8">
        <f t="shared" ref="F1161:M1161" si="1588">F1159-F1160</f>
        <v>8325</v>
      </c>
      <c r="G1161" s="8">
        <f t="shared" si="1588"/>
        <v>10470</v>
      </c>
      <c r="H1161" s="8">
        <f t="shared" si="1588"/>
        <v>10475</v>
      </c>
      <c r="I1161" s="8">
        <f t="shared" si="1588"/>
        <v>16406</v>
      </c>
      <c r="J1161" s="8">
        <f t="shared" si="1588"/>
        <v>22653</v>
      </c>
      <c r="K1161" s="8">
        <f t="shared" si="1588"/>
        <v>26925</v>
      </c>
      <c r="L1161" s="8">
        <f t="shared" si="1588"/>
        <v>34970</v>
      </c>
      <c r="M1161" s="8">
        <f t="shared" si="1588"/>
        <v>41268</v>
      </c>
      <c r="N1161" s="8">
        <f t="shared" ref="N1161:Q1161" si="1589">N1159-N1160</f>
        <v>47131</v>
      </c>
      <c r="O1161" s="8">
        <f t="shared" si="1589"/>
        <v>52803</v>
      </c>
      <c r="P1161" s="8">
        <f t="shared" si="1589"/>
        <v>57671</v>
      </c>
      <c r="Q1161" s="8">
        <f t="shared" si="1589"/>
        <v>65290</v>
      </c>
    </row>
    <row r="1162" spans="1:19" x14ac:dyDescent="0.25">
      <c r="A1162" t="s">
        <v>286</v>
      </c>
      <c r="C1162">
        <v>1</v>
      </c>
      <c r="D1162">
        <f t="shared" ref="D1162:M1162" si="1590">C1162*(1+(D1158/100))</f>
        <v>1.03193</v>
      </c>
      <c r="E1162">
        <f t="shared" si="1590"/>
        <v>1.4006798662</v>
      </c>
      <c r="F1162">
        <f t="shared" si="1590"/>
        <v>1.8106028358420918</v>
      </c>
      <c r="G1162">
        <f t="shared" si="1590"/>
        <v>1.8957916992684622</v>
      </c>
      <c r="H1162">
        <f t="shared" si="1590"/>
        <v>2.1111157204713744</v>
      </c>
      <c r="I1162">
        <f t="shared" si="1590"/>
        <v>2.3008839125845464</v>
      </c>
      <c r="J1162">
        <f t="shared" si="1590"/>
        <v>2.5140838159246304</v>
      </c>
      <c r="K1162">
        <f t="shared" si="1590"/>
        <v>3.0142356502646761</v>
      </c>
      <c r="L1162">
        <f t="shared" si="1590"/>
        <v>3.5463386696058996</v>
      </c>
      <c r="M1162">
        <f t="shared" si="1590"/>
        <v>3.8092642185704815</v>
      </c>
      <c r="N1162">
        <f t="shared" ref="N1162" si="1591">M1162*(1+(N1158/100))</f>
        <v>3.933103398316208</v>
      </c>
      <c r="O1162">
        <f t="shared" ref="O1162" si="1592">N1162*(1+(O1158/100))</f>
        <v>4.1841140571967488</v>
      </c>
      <c r="P1162">
        <f t="shared" ref="P1162" si="1593">O1162*(1+(P1158/100))</f>
        <v>4.4770438823410927</v>
      </c>
      <c r="Q1162">
        <f t="shared" ref="Q1162" si="1594">P1162*(1+(Q1158/100))</f>
        <v>4.788287973041446</v>
      </c>
    </row>
    <row r="1163" spans="1:19" x14ac:dyDescent="0.25">
      <c r="A1163" t="s">
        <v>287</v>
      </c>
      <c r="C1163">
        <f>C1161/C1162</f>
        <v>5340</v>
      </c>
      <c r="D1163">
        <f t="shared" ref="D1163:M1163" si="1595">D1161/D1162</f>
        <v>5165.079026678166</v>
      </c>
      <c r="E1163">
        <f t="shared" si="1595"/>
        <v>4020.1905773634944</v>
      </c>
      <c r="F1163">
        <f t="shared" si="1595"/>
        <v>4597.9161388688162</v>
      </c>
      <c r="G1163">
        <f t="shared" si="1595"/>
        <v>5522.7586469758817</v>
      </c>
      <c r="H1163">
        <f t="shared" si="1595"/>
        <v>4961.8312716941537</v>
      </c>
      <c r="I1163">
        <f t="shared" si="1595"/>
        <v>7130.3032327134661</v>
      </c>
      <c r="J1163">
        <f t="shared" si="1595"/>
        <v>9010.4394517446399</v>
      </c>
      <c r="K1163">
        <f t="shared" si="1595"/>
        <v>8932.6128160005501</v>
      </c>
      <c r="L1163">
        <f t="shared" si="1595"/>
        <v>9860.8743433650052</v>
      </c>
      <c r="M1163">
        <f t="shared" si="1595"/>
        <v>10833.588229142797</v>
      </c>
      <c r="N1163">
        <f t="shared" ref="N1163:Q1163" si="1596">N1161/N1162</f>
        <v>11983.158139238634</v>
      </c>
      <c r="O1163">
        <f t="shared" si="1596"/>
        <v>12619.875863368954</v>
      </c>
      <c r="P1163">
        <f t="shared" si="1596"/>
        <v>12881.490893460539</v>
      </c>
      <c r="Q1163">
        <f t="shared" si="1596"/>
        <v>13635.353672876281</v>
      </c>
    </row>
    <row r="1164" spans="1:19" x14ac:dyDescent="0.25">
      <c r="A1164" t="s">
        <v>288</v>
      </c>
      <c r="C1164" s="13">
        <v>77.266999999999996</v>
      </c>
      <c r="D1164" s="13">
        <v>79.801000000000002</v>
      </c>
      <c r="E1164" s="13">
        <v>82.417000000000002</v>
      </c>
      <c r="F1164" s="13">
        <v>85.12</v>
      </c>
      <c r="G1164" s="13">
        <v>87.911000000000001</v>
      </c>
      <c r="H1164" s="13">
        <v>90.793999999999997</v>
      </c>
      <c r="I1164" s="13">
        <v>93.751000000000005</v>
      </c>
      <c r="J1164" s="13">
        <v>96.801000000000002</v>
      </c>
      <c r="K1164" s="13">
        <v>99.947999999999993</v>
      </c>
      <c r="L1164" s="13">
        <v>103.197</v>
      </c>
      <c r="M1164" s="13">
        <v>106.55200000000001</v>
      </c>
      <c r="N1164" s="13">
        <v>110.02</v>
      </c>
      <c r="O1164" s="13">
        <v>113.605</v>
      </c>
      <c r="P1164" s="13">
        <v>117.31399999999999</v>
      </c>
      <c r="Q1164" s="13">
        <v>121.142</v>
      </c>
      <c r="R1164" s="13"/>
      <c r="S1164" s="13"/>
    </row>
    <row r="1165" spans="1:19" x14ac:dyDescent="0.25">
      <c r="A1165" t="s">
        <v>289</v>
      </c>
      <c r="C1165">
        <f>C1163/C1164</f>
        <v>69.11100469799527</v>
      </c>
      <c r="D1165">
        <f t="shared" ref="D1165:H1165" si="1597">D1163/D1164</f>
        <v>64.724490002357939</v>
      </c>
      <c r="E1165">
        <f t="shared" si="1597"/>
        <v>48.778657041186825</v>
      </c>
      <c r="F1165">
        <f t="shared" si="1597"/>
        <v>54.016871932199436</v>
      </c>
      <c r="G1165">
        <f t="shared" si="1597"/>
        <v>62.822157033543945</v>
      </c>
      <c r="H1165">
        <f t="shared" si="1597"/>
        <v>54.649330040466921</v>
      </c>
      <c r="I1165">
        <f>I1163/I1164</f>
        <v>76.055756554207051</v>
      </c>
      <c r="J1165">
        <f>J1163/J1164</f>
        <v>93.082090595599624</v>
      </c>
      <c r="K1165">
        <f>K1163/K1164</f>
        <v>89.372601913000267</v>
      </c>
      <c r="L1165">
        <f>L1163/L1164</f>
        <v>95.553885707578758</v>
      </c>
      <c r="M1165">
        <f>M1163/M1164</f>
        <v>101.67418940182067</v>
      </c>
      <c r="N1165">
        <f t="shared" ref="N1165:Q1165" si="1598">N1163/N1164</f>
        <v>108.91799799344332</v>
      </c>
      <c r="O1165">
        <f t="shared" si="1598"/>
        <v>111.08556721419791</v>
      </c>
      <c r="P1165">
        <f t="shared" si="1598"/>
        <v>109.80352637758955</v>
      </c>
      <c r="Q1165">
        <f t="shared" si="1598"/>
        <v>112.55678189955822</v>
      </c>
    </row>
    <row r="1166" spans="1:19" x14ac:dyDescent="0.25">
      <c r="A1166" t="s">
        <v>290</v>
      </c>
      <c r="G1166">
        <v>100</v>
      </c>
      <c r="H1166">
        <f t="shared" ref="H1166:M1166" si="1599">(H1165/G1165)*G1166</f>
        <v>86.990534265302074</v>
      </c>
      <c r="I1166">
        <f t="shared" si="1599"/>
        <v>121.06517850636203</v>
      </c>
      <c r="J1166">
        <f t="shared" si="1599"/>
        <v>148.16761313352924</v>
      </c>
      <c r="K1166">
        <f t="shared" si="1599"/>
        <v>142.26286732765271</v>
      </c>
      <c r="L1166">
        <f t="shared" si="1599"/>
        <v>152.10220441262098</v>
      </c>
      <c r="M1166">
        <f t="shared" si="1599"/>
        <v>161.84447367436243</v>
      </c>
      <c r="N1166">
        <f t="shared" ref="N1166" si="1600">(N1165/M1165)*M1166</f>
        <v>173.37513249550864</v>
      </c>
      <c r="O1166">
        <f t="shared" ref="O1166" si="1601">(O1165/N1165)*N1166</f>
        <v>176.82545850006974</v>
      </c>
      <c r="P1166">
        <f t="shared" ref="P1166" si="1602">(P1165/O1165)*O1166</f>
        <v>174.78471221381309</v>
      </c>
      <c r="Q1166">
        <f t="shared" ref="Q1166" si="1603">(Q1165/P1165)*P1166</f>
        <v>179.16733078658601</v>
      </c>
    </row>
    <row r="1168" spans="1:19" x14ac:dyDescent="0.25">
      <c r="A1168" t="s">
        <v>336</v>
      </c>
      <c r="G1168">
        <v>1046</v>
      </c>
      <c r="H1168">
        <v>1682</v>
      </c>
      <c r="I1168">
        <v>1544</v>
      </c>
      <c r="J1168">
        <v>1766</v>
      </c>
      <c r="K1168">
        <v>2851</v>
      </c>
      <c r="L1168">
        <v>5342</v>
      </c>
      <c r="M1168">
        <v>5959</v>
      </c>
      <c r="O1168" t="s">
        <v>817</v>
      </c>
    </row>
    <row r="1169" spans="1:19" x14ac:dyDescent="0.25">
      <c r="A1169" t="s">
        <v>299</v>
      </c>
      <c r="G1169">
        <f>G1168/G1162/G1164</f>
        <v>6.2762154973339994</v>
      </c>
      <c r="H1169">
        <f t="shared" ref="H1169:M1169" si="1604">H1168/H1162/H1164</f>
        <v>8.7751955253523022</v>
      </c>
      <c r="I1169">
        <f t="shared" si="1604"/>
        <v>7.1577525368582045</v>
      </c>
      <c r="J1169">
        <f t="shared" si="1604"/>
        <v>7.2565652227885469</v>
      </c>
      <c r="K1169">
        <f t="shared" si="1604"/>
        <v>9.4633718868695915</v>
      </c>
      <c r="L1169">
        <f t="shared" si="1604"/>
        <v>14.596764582496018</v>
      </c>
      <c r="M1169">
        <f t="shared" si="1604"/>
        <v>14.681508545251754</v>
      </c>
    </row>
    <row r="1170" spans="1:19" x14ac:dyDescent="0.25">
      <c r="A1170" t="s">
        <v>301</v>
      </c>
      <c r="G1170">
        <v>100</v>
      </c>
      <c r="H1170">
        <f t="shared" ref="H1170" si="1605">(H1169/G1169)*G1170</f>
        <v>139.81667023829593</v>
      </c>
      <c r="I1170">
        <f t="shared" ref="I1170" si="1606">(I1169/H1169)*H1170</f>
        <v>114.04567832157234</v>
      </c>
      <c r="J1170">
        <f t="shared" ref="J1170" si="1607">(J1169/I1169)*I1170</f>
        <v>115.62007751121642</v>
      </c>
      <c r="K1170">
        <f t="shared" ref="K1170" si="1608">(K1169/J1169)*J1170</f>
        <v>150.78150026699095</v>
      </c>
      <c r="L1170">
        <f t="shared" ref="L1170" si="1609">(L1169/K1169)*K1170</f>
        <v>232.57271183082236</v>
      </c>
      <c r="M1170">
        <f t="shared" ref="M1170" si="1610">(M1169/L1169)*L1170</f>
        <v>233.92295168144148</v>
      </c>
    </row>
    <row r="1171" spans="1:19" x14ac:dyDescent="0.25">
      <c r="A1171" t="s">
        <v>337</v>
      </c>
      <c r="G1171">
        <v>1692</v>
      </c>
      <c r="H1171">
        <v>3559</v>
      </c>
      <c r="I1171">
        <v>2930</v>
      </c>
      <c r="J1171">
        <v>3757</v>
      </c>
      <c r="K1171">
        <v>5182</v>
      </c>
      <c r="L1171">
        <v>6789</v>
      </c>
      <c r="M1171">
        <f>(((M1159-L1159)/L1159)+1)*L1171</f>
        <v>8020.305442157719</v>
      </c>
    </row>
    <row r="1172" spans="1:19" x14ac:dyDescent="0.25">
      <c r="A1172" t="s">
        <v>298</v>
      </c>
      <c r="G1172">
        <f>G1171/G1162/G1164</f>
        <v>10.15234858650968</v>
      </c>
      <c r="H1172">
        <f t="shared" ref="H1172:M1172" si="1611">H1171/H1162/H1164</f>
        <v>18.567729414226424</v>
      </c>
      <c r="I1172">
        <f t="shared" si="1611"/>
        <v>13.583040759711489</v>
      </c>
      <c r="J1172">
        <f t="shared" si="1611"/>
        <v>15.437664519828182</v>
      </c>
      <c r="K1172">
        <f t="shared" si="1611"/>
        <v>17.200699094268057</v>
      </c>
      <c r="L1172">
        <f t="shared" si="1611"/>
        <v>18.550624251322624</v>
      </c>
      <c r="M1172">
        <f t="shared" si="1611"/>
        <v>19.760057540622203</v>
      </c>
    </row>
    <row r="1173" spans="1:19" x14ac:dyDescent="0.25">
      <c r="A1173" t="s">
        <v>300</v>
      </c>
      <c r="G1173">
        <v>100</v>
      </c>
      <c r="H1173">
        <f t="shared" ref="H1173" si="1612">(H1172/G1172)*G1173</f>
        <v>182.89097597475131</v>
      </c>
      <c r="I1173">
        <f t="shared" ref="I1173" si="1613">(I1172/H1172)*H1173</f>
        <v>133.79210380699962</v>
      </c>
      <c r="J1173">
        <f t="shared" ref="J1173" si="1614">(J1172/I1172)*I1173</f>
        <v>152.06003210273499</v>
      </c>
      <c r="K1173">
        <f t="shared" ref="K1173" si="1615">(K1172/J1172)*J1173</f>
        <v>169.42581263535553</v>
      </c>
      <c r="L1173">
        <f t="shared" ref="L1173" si="1616">(L1172/K1172)*K1173</f>
        <v>182.72249118762991</v>
      </c>
      <c r="M1173">
        <f t="shared" ref="M1173" si="1617">(M1172/L1172)*L1173</f>
        <v>194.63533361018682</v>
      </c>
    </row>
    <row r="1175" spans="1:19" x14ac:dyDescent="0.25">
      <c r="A1175" s="2" t="s">
        <v>221</v>
      </c>
      <c r="B1175" s="2"/>
      <c r="C1175" t="s">
        <v>496</v>
      </c>
    </row>
    <row r="1176" spans="1:19" x14ac:dyDescent="0.25">
      <c r="A1176" s="4" t="s">
        <v>784</v>
      </c>
      <c r="B1176" s="4"/>
      <c r="C1176">
        <v>2015</v>
      </c>
      <c r="D1176">
        <v>2016</v>
      </c>
      <c r="E1176">
        <v>2017</v>
      </c>
      <c r="F1176">
        <f>E1176+1</f>
        <v>2018</v>
      </c>
      <c r="G1176">
        <f t="shared" ref="G1176:J1176" si="1618">F1176+1</f>
        <v>2019</v>
      </c>
      <c r="H1176">
        <f t="shared" si="1618"/>
        <v>2020</v>
      </c>
      <c r="I1176">
        <f t="shared" si="1618"/>
        <v>2021</v>
      </c>
      <c r="J1176">
        <f t="shared" si="1618"/>
        <v>2022</v>
      </c>
      <c r="K1176">
        <f>J1176+1</f>
        <v>2023</v>
      </c>
      <c r="L1176">
        <f t="shared" ref="L1176:M1176" si="1619">K1176+1</f>
        <v>2024</v>
      </c>
      <c r="M1176">
        <f t="shared" si="1619"/>
        <v>2025</v>
      </c>
      <c r="N1176">
        <f t="shared" ref="N1176" si="1620">M1176+1</f>
        <v>2026</v>
      </c>
      <c r="O1176">
        <f t="shared" ref="O1176" si="1621">N1176+1</f>
        <v>2027</v>
      </c>
      <c r="P1176">
        <f t="shared" ref="P1176" si="1622">O1176+1</f>
        <v>2028</v>
      </c>
      <c r="Q1176">
        <f t="shared" ref="Q1176" si="1623">P1176+1</f>
        <v>2029</v>
      </c>
    </row>
    <row r="1177" spans="1:19" x14ac:dyDescent="0.25">
      <c r="A1177" t="s">
        <v>282</v>
      </c>
      <c r="C1177">
        <v>2.4830000000000001</v>
      </c>
      <c r="D1177">
        <v>0.84199999999999997</v>
      </c>
      <c r="E1177">
        <v>3.0670000000000002</v>
      </c>
      <c r="F1177">
        <v>2.3809999999999998</v>
      </c>
      <c r="G1177">
        <v>2.7130000000000001</v>
      </c>
      <c r="H1177">
        <v>5.3460000000000001</v>
      </c>
      <c r="I1177">
        <v>2.343</v>
      </c>
      <c r="J1177">
        <v>6.6790000000000003</v>
      </c>
      <c r="K1177">
        <v>11.183</v>
      </c>
      <c r="L1177">
        <v>1.143</v>
      </c>
      <c r="M1177">
        <v>1.6870000000000001</v>
      </c>
      <c r="N1177" s="8">
        <v>4.117</v>
      </c>
      <c r="O1177" s="8">
        <v>3.36</v>
      </c>
      <c r="P1177" s="8">
        <v>2.298</v>
      </c>
      <c r="Q1177" s="8">
        <v>2.2530000000000001</v>
      </c>
    </row>
    <row r="1178" spans="1:19" x14ac:dyDescent="0.25">
      <c r="A1178" s="7" t="s">
        <v>283</v>
      </c>
      <c r="B1178" s="7"/>
      <c r="C1178">
        <v>32500</v>
      </c>
      <c r="D1178">
        <v>30309</v>
      </c>
      <c r="E1178">
        <v>33893</v>
      </c>
      <c r="F1178">
        <v>33510</v>
      </c>
      <c r="G1178" s="8">
        <v>42786</v>
      </c>
      <c r="H1178" s="8">
        <v>45514</v>
      </c>
      <c r="I1178" s="8">
        <v>46175</v>
      </c>
      <c r="J1178" s="8">
        <v>51175</v>
      </c>
      <c r="K1178" s="8">
        <v>55274</v>
      </c>
      <c r="L1178" s="8">
        <v>54734</v>
      </c>
      <c r="M1178" s="8">
        <v>52590</v>
      </c>
      <c r="N1178" s="8">
        <v>53306</v>
      </c>
      <c r="O1178" s="8">
        <v>55224</v>
      </c>
      <c r="P1178" s="8">
        <v>56301</v>
      </c>
      <c r="Q1178" s="8">
        <v>58540</v>
      </c>
    </row>
    <row r="1179" spans="1:19" x14ac:dyDescent="0.25">
      <c r="A1179" s="7" t="s">
        <v>284</v>
      </c>
      <c r="B1179" s="7"/>
      <c r="C1179">
        <v>573</v>
      </c>
      <c r="D1179">
        <v>700</v>
      </c>
      <c r="E1179">
        <v>908</v>
      </c>
      <c r="F1179">
        <v>921</v>
      </c>
      <c r="G1179">
        <v>942</v>
      </c>
      <c r="H1179">
        <v>863</v>
      </c>
      <c r="I1179">
        <v>1005</v>
      </c>
      <c r="J1179">
        <v>1033</v>
      </c>
      <c r="K1179">
        <v>1236</v>
      </c>
      <c r="L1179">
        <v>1156</v>
      </c>
      <c r="M1179">
        <v>1515</v>
      </c>
      <c r="N1179" s="8">
        <v>2112</v>
      </c>
      <c r="O1179" s="8">
        <v>2551</v>
      </c>
      <c r="P1179" s="8">
        <v>2941</v>
      </c>
      <c r="Q1179" s="8">
        <v>3336</v>
      </c>
    </row>
    <row r="1180" spans="1:19" x14ac:dyDescent="0.25">
      <c r="A1180" s="7" t="s">
        <v>285</v>
      </c>
      <c r="B1180" s="7"/>
      <c r="C1180" s="8">
        <f t="shared" ref="C1180:D1180" si="1624">C1178-C1179</f>
        <v>31927</v>
      </c>
      <c r="D1180" s="8">
        <f t="shared" si="1624"/>
        <v>29609</v>
      </c>
      <c r="E1180" s="8">
        <f>E1178-E1179</f>
        <v>32985</v>
      </c>
      <c r="F1180" s="8">
        <f t="shared" ref="F1180:M1180" si="1625">F1178-F1179</f>
        <v>32589</v>
      </c>
      <c r="G1180" s="8">
        <f t="shared" si="1625"/>
        <v>41844</v>
      </c>
      <c r="H1180" s="8">
        <f t="shared" si="1625"/>
        <v>44651</v>
      </c>
      <c r="I1180" s="8">
        <f t="shared" si="1625"/>
        <v>45170</v>
      </c>
      <c r="J1180" s="8">
        <f t="shared" si="1625"/>
        <v>50142</v>
      </c>
      <c r="K1180" s="8">
        <f t="shared" si="1625"/>
        <v>54038</v>
      </c>
      <c r="L1180" s="8">
        <f t="shared" si="1625"/>
        <v>53578</v>
      </c>
      <c r="M1180" s="8">
        <f t="shared" si="1625"/>
        <v>51075</v>
      </c>
      <c r="N1180" s="8">
        <f t="shared" ref="N1180:Q1180" si="1626">N1178-N1179</f>
        <v>51194</v>
      </c>
      <c r="O1180" s="8">
        <f t="shared" si="1626"/>
        <v>52673</v>
      </c>
      <c r="P1180" s="8">
        <f t="shared" si="1626"/>
        <v>53360</v>
      </c>
      <c r="Q1180" s="8">
        <f t="shared" si="1626"/>
        <v>55204</v>
      </c>
    </row>
    <row r="1181" spans="1:19" x14ac:dyDescent="0.25">
      <c r="A1181" t="s">
        <v>286</v>
      </c>
      <c r="C1181">
        <v>1</v>
      </c>
      <c r="D1181">
        <f t="shared" ref="D1181:M1181" si="1627">C1181*(1+(D1177/100))</f>
        <v>1.0084200000000001</v>
      </c>
      <c r="E1181">
        <f t="shared" si="1627"/>
        <v>1.0393482414000002</v>
      </c>
      <c r="F1181">
        <f t="shared" si="1627"/>
        <v>1.0640951230277342</v>
      </c>
      <c r="G1181">
        <f t="shared" si="1627"/>
        <v>1.0929640237154767</v>
      </c>
      <c r="H1181">
        <f t="shared" si="1627"/>
        <v>1.1513938804233061</v>
      </c>
      <c r="I1181">
        <f t="shared" si="1627"/>
        <v>1.1783710390416242</v>
      </c>
      <c r="J1181">
        <f t="shared" si="1627"/>
        <v>1.2570744407392143</v>
      </c>
      <c r="K1181">
        <f t="shared" si="1627"/>
        <v>1.3976530754470806</v>
      </c>
      <c r="L1181">
        <f t="shared" si="1627"/>
        <v>1.4136282500994408</v>
      </c>
      <c r="M1181">
        <f t="shared" si="1627"/>
        <v>1.4374761586786182</v>
      </c>
      <c r="N1181">
        <f t="shared" ref="N1181" si="1628">M1181*(1+(N1177/100))</f>
        <v>1.4966570521314169</v>
      </c>
      <c r="O1181">
        <f t="shared" ref="O1181" si="1629">N1181*(1+(O1177/100))</f>
        <v>1.5469447290830325</v>
      </c>
      <c r="P1181">
        <f t="shared" ref="P1181" si="1630">O1181*(1+(P1177/100))</f>
        <v>1.5824935189573606</v>
      </c>
      <c r="Q1181">
        <f t="shared" ref="Q1181" si="1631">P1181*(1+(Q1177/100))</f>
        <v>1.6181470979394699</v>
      </c>
    </row>
    <row r="1182" spans="1:19" x14ac:dyDescent="0.25">
      <c r="A1182" t="s">
        <v>287</v>
      </c>
      <c r="C1182">
        <f>C1180/C1181</f>
        <v>31927</v>
      </c>
      <c r="D1182">
        <f t="shared" ref="D1182:M1182" si="1632">D1180/D1181</f>
        <v>29361.773864064573</v>
      </c>
      <c r="E1182">
        <f t="shared" si="1632"/>
        <v>31736.234965452259</v>
      </c>
      <c r="F1182">
        <f t="shared" si="1632"/>
        <v>30626.021391088183</v>
      </c>
      <c r="G1182">
        <f t="shared" si="1632"/>
        <v>38284.883209379033</v>
      </c>
      <c r="H1182">
        <f t="shared" si="1632"/>
        <v>38779.952507289869</v>
      </c>
      <c r="I1182">
        <f t="shared" si="1632"/>
        <v>38332.578197727104</v>
      </c>
      <c r="J1182">
        <f t="shared" si="1632"/>
        <v>39887.852600450875</v>
      </c>
      <c r="K1182">
        <f t="shared" si="1632"/>
        <v>38663.385749510373</v>
      </c>
      <c r="L1182">
        <f t="shared" si="1632"/>
        <v>37901.053545181407</v>
      </c>
      <c r="M1182">
        <f t="shared" si="1632"/>
        <v>35531.024074131463</v>
      </c>
      <c r="N1182">
        <f t="shared" ref="N1182:Q1182" si="1633">N1180/N1181</f>
        <v>34205.564946955405</v>
      </c>
      <c r="O1182">
        <f t="shared" si="1633"/>
        <v>34049.69745184268</v>
      </c>
      <c r="P1182">
        <f t="shared" si="1633"/>
        <v>33718.937462162052</v>
      </c>
      <c r="Q1182">
        <f t="shared" si="1633"/>
        <v>34115.563455446136</v>
      </c>
    </row>
    <row r="1183" spans="1:19" x14ac:dyDescent="0.25">
      <c r="A1183" t="s">
        <v>288</v>
      </c>
      <c r="C1183" s="13">
        <v>0.26900000000000002</v>
      </c>
      <c r="D1183" s="13">
        <v>0.27200000000000002</v>
      </c>
      <c r="E1183" s="13">
        <v>0.27900000000000003</v>
      </c>
      <c r="F1183" s="13">
        <v>0.28499999999999998</v>
      </c>
      <c r="G1183" s="13">
        <v>0.29199999999999998</v>
      </c>
      <c r="H1183" s="13">
        <v>0.29799999999999999</v>
      </c>
      <c r="I1183" s="13">
        <v>0.30499999999999999</v>
      </c>
      <c r="J1183" s="13">
        <v>0.312</v>
      </c>
      <c r="K1183" s="13">
        <v>0.31900000000000001</v>
      </c>
      <c r="L1183" s="13">
        <v>0.32700000000000001</v>
      </c>
      <c r="M1183" s="13">
        <v>0.33400000000000002</v>
      </c>
      <c r="N1183" s="13">
        <v>0.34200000000000003</v>
      </c>
      <c r="O1183" s="13">
        <v>0.35</v>
      </c>
      <c r="P1183" s="13">
        <v>0.35799999999999998</v>
      </c>
      <c r="Q1183" s="13">
        <v>0.36599999999999999</v>
      </c>
      <c r="R1183" s="13"/>
      <c r="S1183" s="13"/>
    </row>
    <row r="1184" spans="1:19" x14ac:dyDescent="0.25">
      <c r="A1184" t="s">
        <v>289</v>
      </c>
      <c r="C1184">
        <f>C1182/C1183</f>
        <v>118687.73234200742</v>
      </c>
      <c r="D1184">
        <f t="shared" ref="D1184:H1184" si="1634">D1182/D1183</f>
        <v>107947.69802964915</v>
      </c>
      <c r="E1184">
        <f t="shared" si="1634"/>
        <v>113749.9461127321</v>
      </c>
      <c r="F1184">
        <f t="shared" si="1634"/>
        <v>107459.72417925679</v>
      </c>
      <c r="G1184">
        <f t="shared" si="1634"/>
        <v>131112.61373075013</v>
      </c>
      <c r="H1184">
        <f t="shared" si="1634"/>
        <v>130134.06881640897</v>
      </c>
      <c r="I1184">
        <f>I1182/I1183</f>
        <v>125680.58425484296</v>
      </c>
      <c r="J1184">
        <f>J1182/J1183</f>
        <v>127845.68141170152</v>
      </c>
      <c r="K1184">
        <f>K1182/K1183</f>
        <v>121201.83620536167</v>
      </c>
      <c r="L1184">
        <f>L1182/L1183</f>
        <v>115905.36252349053</v>
      </c>
      <c r="M1184">
        <f>M1182/M1183</f>
        <v>106380.31159919599</v>
      </c>
      <c r="N1184">
        <f t="shared" ref="N1184:Q1184" si="1635">N1182/N1183</f>
        <v>100016.2717747234</v>
      </c>
      <c r="O1184">
        <f t="shared" si="1635"/>
        <v>97284.84986240766</v>
      </c>
      <c r="P1184">
        <f t="shared" si="1635"/>
        <v>94186.976151290655</v>
      </c>
      <c r="Q1184">
        <f t="shared" si="1635"/>
        <v>93211.922009415677</v>
      </c>
    </row>
    <row r="1185" spans="1:19" x14ac:dyDescent="0.25">
      <c r="A1185" t="s">
        <v>290</v>
      </c>
      <c r="C1185">
        <v>100</v>
      </c>
      <c r="D1185">
        <f>(D1184/C1184)*C1185</f>
        <v>90.951015660649688</v>
      </c>
      <c r="E1185">
        <f t="shared" ref="E1185" si="1636">(E1184/D1184)*D1185</f>
        <v>95.839682727236934</v>
      </c>
      <c r="F1185">
        <f>(F1184/D1184)*D1185</f>
        <v>90.539874727409654</v>
      </c>
      <c r="G1185">
        <v>100</v>
      </c>
      <c r="H1185">
        <f t="shared" ref="H1185:M1185" si="1637">(H1184/G1184)*G1185</f>
        <v>99.253660737516313</v>
      </c>
      <c r="I1185">
        <f t="shared" si="1637"/>
        <v>95.856974152721676</v>
      </c>
      <c r="J1185">
        <f t="shared" si="1637"/>
        <v>97.508300516563949</v>
      </c>
      <c r="K1185">
        <f t="shared" si="1637"/>
        <v>92.441019026787927</v>
      </c>
      <c r="L1185">
        <f t="shared" si="1637"/>
        <v>88.40138200700595</v>
      </c>
      <c r="M1185">
        <f t="shared" si="1637"/>
        <v>81.136595917198477</v>
      </c>
      <c r="N1185">
        <f t="shared" ref="N1185" si="1638">(N1184/M1184)*M1185</f>
        <v>76.282722866096279</v>
      </c>
      <c r="O1185">
        <f t="shared" ref="O1185" si="1639">(O1184/N1184)*N1185</f>
        <v>74.199458842449459</v>
      </c>
      <c r="P1185">
        <f t="shared" ref="P1185" si="1640">(P1184/O1184)*O1185</f>
        <v>71.83670088730814</v>
      </c>
      <c r="Q1185">
        <f t="shared" ref="Q1185" si="1641">(Q1184/P1184)*P1185</f>
        <v>71.093024047887241</v>
      </c>
    </row>
    <row r="1187" spans="1:19" x14ac:dyDescent="0.25">
      <c r="A1187" t="s">
        <v>297</v>
      </c>
      <c r="G1187">
        <v>2996</v>
      </c>
      <c r="H1187">
        <v>3297</v>
      </c>
      <c r="I1187">
        <v>3168</v>
      </c>
      <c r="J1187">
        <v>3483</v>
      </c>
      <c r="K1187">
        <v>4187</v>
      </c>
      <c r="L1187">
        <f>((M1187-K1187)/2)+K1187</f>
        <v>5217.5</v>
      </c>
      <c r="M1187">
        <v>6248</v>
      </c>
      <c r="O1187" t="s">
        <v>822</v>
      </c>
    </row>
    <row r="1188" spans="1:19" x14ac:dyDescent="0.25">
      <c r="A1188" t="s">
        <v>299</v>
      </c>
      <c r="G1188">
        <f>G1187/G1181/G1183</f>
        <v>9387.5678887612867</v>
      </c>
      <c r="H1188">
        <f t="shared" ref="H1188:M1188" si="1642">H1187/H1181/H1183</f>
        <v>9609.0126735728281</v>
      </c>
      <c r="I1188">
        <f t="shared" si="1642"/>
        <v>8814.6134806141799</v>
      </c>
      <c r="J1188">
        <f t="shared" si="1642"/>
        <v>8880.5095201020395</v>
      </c>
      <c r="K1188">
        <f t="shared" si="1642"/>
        <v>9391.0227653105103</v>
      </c>
      <c r="L1188">
        <f t="shared" si="1642"/>
        <v>11287.025065629772</v>
      </c>
      <c r="M1188">
        <f t="shared" si="1642"/>
        <v>13013.493624508596</v>
      </c>
    </row>
    <row r="1189" spans="1:19" x14ac:dyDescent="0.25">
      <c r="A1189" t="s">
        <v>301</v>
      </c>
      <c r="G1189">
        <v>100</v>
      </c>
      <c r="H1189">
        <f t="shared" ref="H1189" si="1643">(H1188/G1188)*G1189</f>
        <v>102.3589154021102</v>
      </c>
      <c r="I1189">
        <f t="shared" ref="I1189" si="1644">(I1188/H1188)*H1189</f>
        <v>93.896668285796977</v>
      </c>
      <c r="J1189">
        <f t="shared" ref="J1189" si="1645">(J1188/I1188)*I1189</f>
        <v>94.598618357090203</v>
      </c>
      <c r="K1189">
        <f t="shared" ref="K1189" si="1646">(K1188/J1188)*J1189</f>
        <v>100.03680267977992</v>
      </c>
      <c r="L1189">
        <f t="shared" ref="L1189" si="1647">(L1188/K1188)*K1189</f>
        <v>120.2337516956069</v>
      </c>
      <c r="M1189">
        <f t="shared" ref="M1189" si="1648">(M1188/L1188)*L1189</f>
        <v>138.62476179893446</v>
      </c>
    </row>
    <row r="1190" spans="1:19" x14ac:dyDescent="0.25">
      <c r="A1190" t="s">
        <v>294</v>
      </c>
      <c r="G1190">
        <v>6963</v>
      </c>
      <c r="H1190">
        <v>7299</v>
      </c>
      <c r="I1190">
        <v>9140</v>
      </c>
      <c r="J1190">
        <v>9434</v>
      </c>
      <c r="K1190">
        <v>10070</v>
      </c>
      <c r="L1190">
        <f>((M1190-K1190)/2)+K1190</f>
        <v>11996.5</v>
      </c>
      <c r="M1190">
        <v>13923</v>
      </c>
      <c r="O1190" t="s">
        <v>823</v>
      </c>
    </row>
    <row r="1191" spans="1:19" x14ac:dyDescent="0.25">
      <c r="A1191" t="s">
        <v>298</v>
      </c>
      <c r="G1191">
        <f>G1190/G1181/G1183</f>
        <v>21817.63525014848</v>
      </c>
      <c r="H1191">
        <f t="shared" ref="H1191:M1191" si="1649">H1190/H1181/H1183</f>
        <v>21272.727784169871</v>
      </c>
      <c r="I1191">
        <f t="shared" si="1649"/>
        <v>25431.050256569953</v>
      </c>
      <c r="J1191">
        <f t="shared" si="1649"/>
        <v>24053.610913764751</v>
      </c>
      <c r="K1191">
        <f t="shared" si="1649"/>
        <v>22586.004119101224</v>
      </c>
      <c r="L1191">
        <f t="shared" si="1649"/>
        <v>25952.045270690476</v>
      </c>
      <c r="M1191">
        <f t="shared" si="1649"/>
        <v>28999.17921479404</v>
      </c>
    </row>
    <row r="1192" spans="1:19" x14ac:dyDescent="0.25">
      <c r="A1192" t="s">
        <v>300</v>
      </c>
      <c r="G1192">
        <v>100</v>
      </c>
      <c r="H1192">
        <f t="shared" ref="H1192" si="1650">(H1191/G1191)*G1192</f>
        <v>97.502444881257688</v>
      </c>
      <c r="I1192">
        <f t="shared" ref="I1192" si="1651">(I1191/H1191)*H1192</f>
        <v>116.56190033884118</v>
      </c>
      <c r="J1192">
        <f t="shared" ref="J1192" si="1652">(J1191/I1191)*I1192</f>
        <v>110.24847852656742</v>
      </c>
      <c r="K1192">
        <f t="shared" ref="K1192" si="1653">(K1191/J1191)*J1192</f>
        <v>103.52177887357209</v>
      </c>
      <c r="L1192">
        <f t="shared" ref="L1192" si="1654">(L1191/K1191)*K1192</f>
        <v>118.94985397427001</v>
      </c>
      <c r="M1192">
        <f t="shared" ref="M1192" si="1655">(M1191/L1191)*L1192</f>
        <v>132.91623442369487</v>
      </c>
    </row>
    <row r="1194" spans="1:19" x14ac:dyDescent="0.25">
      <c r="A1194" s="2" t="s">
        <v>95</v>
      </c>
      <c r="B1194" s="2"/>
      <c r="C1194" t="s">
        <v>497</v>
      </c>
    </row>
    <row r="1195" spans="1:19" x14ac:dyDescent="0.25">
      <c r="A1195" s="4" t="s">
        <v>786</v>
      </c>
      <c r="B1195" s="4"/>
      <c r="C1195">
        <v>2015</v>
      </c>
      <c r="D1195">
        <v>2016</v>
      </c>
      <c r="E1195">
        <v>2017</v>
      </c>
      <c r="F1195">
        <f>E1195+1</f>
        <v>2018</v>
      </c>
      <c r="G1195">
        <f t="shared" ref="G1195:J1195" si="1656">F1195+1</f>
        <v>2019</v>
      </c>
      <c r="H1195">
        <f t="shared" si="1656"/>
        <v>2020</v>
      </c>
      <c r="I1195">
        <f t="shared" si="1656"/>
        <v>2021</v>
      </c>
      <c r="J1195">
        <f t="shared" si="1656"/>
        <v>2022</v>
      </c>
      <c r="K1195">
        <f>J1195+1</f>
        <v>2023</v>
      </c>
      <c r="L1195">
        <f t="shared" ref="L1195:M1195" si="1657">K1195+1</f>
        <v>2024</v>
      </c>
      <c r="M1195">
        <f t="shared" si="1657"/>
        <v>2025</v>
      </c>
      <c r="N1195">
        <f t="shared" ref="N1195" si="1658">M1195+1</f>
        <v>2026</v>
      </c>
      <c r="O1195">
        <f t="shared" ref="O1195" si="1659">N1195+1</f>
        <v>2027</v>
      </c>
      <c r="P1195">
        <f t="shared" ref="P1195" si="1660">O1195+1</f>
        <v>2028</v>
      </c>
      <c r="Q1195">
        <f t="shared" ref="Q1195" si="1661">P1195+1</f>
        <v>2029</v>
      </c>
    </row>
    <row r="1196" spans="1:19" x14ac:dyDescent="0.25">
      <c r="A1196" s="4" t="s">
        <v>589</v>
      </c>
      <c r="B1196" s="4"/>
      <c r="M1196">
        <v>199000</v>
      </c>
    </row>
    <row r="1197" spans="1:19" x14ac:dyDescent="0.25">
      <c r="A1197" t="s">
        <v>282</v>
      </c>
      <c r="C1197" s="13">
        <v>5.3170000000000002</v>
      </c>
      <c r="D1197" s="13">
        <v>11.435</v>
      </c>
      <c r="E1197" s="13">
        <v>10.61</v>
      </c>
      <c r="F1197" s="13">
        <v>11.416</v>
      </c>
      <c r="G1197" s="13">
        <v>17.308</v>
      </c>
      <c r="H1197" s="13">
        <v>22.945</v>
      </c>
      <c r="I1197" s="13">
        <v>15.941000000000001</v>
      </c>
      <c r="J1197" s="13">
        <v>27.576000000000001</v>
      </c>
      <c r="K1197" s="13">
        <v>44.1</v>
      </c>
      <c r="L1197" s="13">
        <v>25.844000000000001</v>
      </c>
      <c r="M1197" s="13">
        <v>28.306000000000001</v>
      </c>
      <c r="N1197" s="13">
        <v>23.507000000000001</v>
      </c>
      <c r="O1197" s="13">
        <v>19.713999999999999</v>
      </c>
      <c r="P1197" s="13">
        <v>12.909000000000001</v>
      </c>
      <c r="Q1197" s="13">
        <v>9.4369999999999994</v>
      </c>
      <c r="R1197" s="13"/>
      <c r="S1197" s="13"/>
    </row>
    <row r="1198" spans="1:19" x14ac:dyDescent="0.25">
      <c r="A1198" s="7" t="s">
        <v>283</v>
      </c>
      <c r="B1198" s="7"/>
      <c r="C1198">
        <v>89814</v>
      </c>
      <c r="D1198">
        <v>137384</v>
      </c>
      <c r="E1198">
        <v>96429</v>
      </c>
      <c r="F1198">
        <v>119965</v>
      </c>
      <c r="G1198" s="8">
        <v>125952</v>
      </c>
      <c r="H1198" s="8">
        <v>143265</v>
      </c>
      <c r="I1198" s="8">
        <v>160039</v>
      </c>
      <c r="J1198" s="8">
        <v>180515</v>
      </c>
      <c r="K1198" s="8">
        <v>180689</v>
      </c>
      <c r="L1198" s="8">
        <v>175138</v>
      </c>
      <c r="M1198" s="8">
        <v>259543</v>
      </c>
      <c r="N1198">
        <v>298441</v>
      </c>
      <c r="O1198">
        <v>344794</v>
      </c>
      <c r="P1198">
        <v>453883</v>
      </c>
      <c r="Q1198">
        <v>544515</v>
      </c>
    </row>
    <row r="1199" spans="1:19" x14ac:dyDescent="0.25">
      <c r="A1199" s="7" t="s">
        <v>284</v>
      </c>
      <c r="B1199" s="7"/>
      <c r="C1199">
        <v>2596</v>
      </c>
      <c r="D1199">
        <v>3100</v>
      </c>
      <c r="E1199">
        <v>1389</v>
      </c>
      <c r="F1199">
        <v>1936</v>
      </c>
      <c r="G1199">
        <v>3398</v>
      </c>
      <c r="H1199">
        <v>3604</v>
      </c>
      <c r="I1199">
        <v>6014</v>
      </c>
      <c r="J1199">
        <v>6596</v>
      </c>
      <c r="K1199">
        <v>7975</v>
      </c>
      <c r="L1199">
        <v>7628</v>
      </c>
      <c r="M1199">
        <v>12023</v>
      </c>
      <c r="N1199" s="8">
        <v>16706</v>
      </c>
      <c r="O1199" s="8">
        <v>20633</v>
      </c>
      <c r="P1199" s="8">
        <v>25024</v>
      </c>
      <c r="Q1199" s="8">
        <v>29275</v>
      </c>
    </row>
    <row r="1200" spans="1:19" x14ac:dyDescent="0.25">
      <c r="A1200" s="7" t="s">
        <v>285</v>
      </c>
      <c r="B1200" s="7"/>
      <c r="C1200" s="8">
        <f t="shared" ref="C1200:D1200" si="1662">C1198-C1199</f>
        <v>87218</v>
      </c>
      <c r="D1200" s="8">
        <f t="shared" si="1662"/>
        <v>134284</v>
      </c>
      <c r="E1200" s="8">
        <f>E1198-E1199</f>
        <v>95040</v>
      </c>
      <c r="F1200" s="8">
        <f t="shared" ref="F1200:Q1200" si="1663">F1198-F1199</f>
        <v>118029</v>
      </c>
      <c r="G1200" s="8">
        <f t="shared" si="1663"/>
        <v>122554</v>
      </c>
      <c r="H1200" s="8">
        <f t="shared" si="1663"/>
        <v>139661</v>
      </c>
      <c r="I1200" s="8">
        <f t="shared" si="1663"/>
        <v>154025</v>
      </c>
      <c r="J1200" s="8">
        <f t="shared" si="1663"/>
        <v>173919</v>
      </c>
      <c r="K1200" s="8">
        <f t="shared" si="1663"/>
        <v>172714</v>
      </c>
      <c r="L1200" s="8">
        <f t="shared" si="1663"/>
        <v>167510</v>
      </c>
      <c r="M1200" s="8">
        <f t="shared" si="1663"/>
        <v>247520</v>
      </c>
      <c r="N1200" s="8">
        <f t="shared" si="1663"/>
        <v>281735</v>
      </c>
      <c r="O1200" s="8">
        <f t="shared" si="1663"/>
        <v>324161</v>
      </c>
      <c r="P1200" s="8">
        <f t="shared" si="1663"/>
        <v>428859</v>
      </c>
      <c r="Q1200" s="8">
        <f t="shared" si="1663"/>
        <v>515240</v>
      </c>
    </row>
    <row r="1201" spans="1:19" x14ac:dyDescent="0.25">
      <c r="A1201" t="s">
        <v>286</v>
      </c>
      <c r="C1201">
        <v>1</v>
      </c>
      <c r="D1201">
        <f t="shared" ref="D1201:M1201" si="1664">C1201*(1+(D1197/100))</f>
        <v>1.11435</v>
      </c>
      <c r="E1201">
        <f t="shared" si="1664"/>
        <v>1.2325825350000001</v>
      </c>
      <c r="F1201">
        <f t="shared" si="1664"/>
        <v>1.3732941571956001</v>
      </c>
      <c r="G1201">
        <f t="shared" si="1664"/>
        <v>1.6109839099230148</v>
      </c>
      <c r="H1201">
        <f t="shared" si="1664"/>
        <v>1.9806241680548504</v>
      </c>
      <c r="I1201">
        <f t="shared" si="1664"/>
        <v>2.2963554666844743</v>
      </c>
      <c r="J1201">
        <f t="shared" si="1664"/>
        <v>2.9295984501773851</v>
      </c>
      <c r="K1201">
        <f t="shared" si="1664"/>
        <v>4.2215513667056124</v>
      </c>
      <c r="L1201">
        <f t="shared" si="1664"/>
        <v>5.3125691019170107</v>
      </c>
      <c r="M1201">
        <f t="shared" si="1664"/>
        <v>6.8163449119056398</v>
      </c>
      <c r="N1201">
        <f t="shared" ref="N1201" si="1665">M1201*(1+(N1197/100))</f>
        <v>8.418663110347298</v>
      </c>
      <c r="O1201">
        <f t="shared" ref="O1201:Q1201" si="1666">N1201*(1+(O1197/100))</f>
        <v>10.078318355921166</v>
      </c>
      <c r="P1201">
        <f t="shared" si="1666"/>
        <v>11.379328472487028</v>
      </c>
      <c r="Q1201">
        <f t="shared" si="1666"/>
        <v>12.45319570043563</v>
      </c>
    </row>
    <row r="1202" spans="1:19" x14ac:dyDescent="0.25">
      <c r="A1202" t="s">
        <v>287</v>
      </c>
      <c r="C1202">
        <f>C1200/C1201</f>
        <v>87218</v>
      </c>
      <c r="D1202">
        <f t="shared" ref="D1202:Q1202" si="1667">D1200/D1201</f>
        <v>120504.32987840446</v>
      </c>
      <c r="E1202">
        <f t="shared" si="1667"/>
        <v>77106.398396274526</v>
      </c>
      <c r="F1202">
        <f t="shared" si="1667"/>
        <v>85945.898321614266</v>
      </c>
      <c r="G1202">
        <f t="shared" si="1667"/>
        <v>76074.006230053885</v>
      </c>
      <c r="H1202">
        <f t="shared" si="1667"/>
        <v>70513.63012355825</v>
      </c>
      <c r="I1202">
        <f t="shared" si="1667"/>
        <v>67073.674888141119</v>
      </c>
      <c r="J1202">
        <f t="shared" si="1667"/>
        <v>59366.156474266747</v>
      </c>
      <c r="K1202">
        <f t="shared" si="1667"/>
        <v>40912.447817680222</v>
      </c>
      <c r="L1202">
        <f t="shared" si="1667"/>
        <v>31530.883982206455</v>
      </c>
      <c r="M1202">
        <f t="shared" si="1667"/>
        <v>36312.71644832319</v>
      </c>
      <c r="N1202">
        <f t="shared" si="1667"/>
        <v>33465.527282321375</v>
      </c>
      <c r="O1202">
        <f t="shared" si="1667"/>
        <v>32164.195310376406</v>
      </c>
      <c r="P1202">
        <f t="shared" si="1667"/>
        <v>37687.549053258852</v>
      </c>
      <c r="Q1202">
        <f t="shared" si="1667"/>
        <v>41374.118932538433</v>
      </c>
    </row>
    <row r="1203" spans="1:19" x14ac:dyDescent="0.25">
      <c r="A1203" t="s">
        <v>288</v>
      </c>
      <c r="C1203" s="13">
        <v>10.912000000000001</v>
      </c>
      <c r="D1203" s="13">
        <v>11.077999999999999</v>
      </c>
      <c r="E1203" s="13">
        <v>11.244999999999999</v>
      </c>
      <c r="F1203" s="13">
        <v>11.412000000000001</v>
      </c>
      <c r="G1203" s="13">
        <v>11.577999999999999</v>
      </c>
      <c r="H1203" s="13">
        <v>11.743</v>
      </c>
      <c r="I1203" s="13">
        <v>11.906000000000001</v>
      </c>
      <c r="J1203" s="13">
        <v>12.065</v>
      </c>
      <c r="K1203" s="13">
        <v>12.227</v>
      </c>
      <c r="L1203" s="13">
        <v>12.391</v>
      </c>
      <c r="M1203" s="13">
        <v>12.557</v>
      </c>
      <c r="N1203" s="13">
        <v>12.725</v>
      </c>
      <c r="O1203" s="13">
        <v>12.896000000000001</v>
      </c>
      <c r="P1203" s="13">
        <v>13.069000000000001</v>
      </c>
      <c r="Q1203" s="13">
        <v>13.244</v>
      </c>
      <c r="R1203" s="13"/>
      <c r="S1203" s="13"/>
    </row>
    <row r="1204" spans="1:19" x14ac:dyDescent="0.25">
      <c r="A1204" t="s">
        <v>289</v>
      </c>
      <c r="C1204">
        <f>C1202/C1203</f>
        <v>7992.8519061583575</v>
      </c>
      <c r="D1204">
        <f t="shared" ref="D1204:H1204" si="1668">D1202/D1203</f>
        <v>10877.805549594194</v>
      </c>
      <c r="E1204">
        <f t="shared" si="1668"/>
        <v>6856.9496128301053</v>
      </c>
      <c r="F1204">
        <f t="shared" si="1668"/>
        <v>7531.1863233100476</v>
      </c>
      <c r="G1204">
        <f t="shared" si="1668"/>
        <v>6570.5654024921305</v>
      </c>
      <c r="H1204">
        <f t="shared" si="1668"/>
        <v>6004.7373008224686</v>
      </c>
      <c r="I1204">
        <f>I1202/I1203</f>
        <v>5633.6027959130788</v>
      </c>
      <c r="J1204">
        <f>J1202/J1203</f>
        <v>4920.5268524050352</v>
      </c>
      <c r="K1204">
        <f>K1202/K1203</f>
        <v>3346.0740833957816</v>
      </c>
      <c r="L1204">
        <f>L1202/L1203</f>
        <v>2544.6601551292433</v>
      </c>
      <c r="M1204">
        <f>M1202/M1203</f>
        <v>2891.8305684736156</v>
      </c>
      <c r="N1204">
        <f t="shared" ref="N1204:Q1204" si="1669">N1202/N1203</f>
        <v>2629.9039121667092</v>
      </c>
      <c r="O1204">
        <f t="shared" si="1669"/>
        <v>2494.121844787252</v>
      </c>
      <c r="P1204">
        <f t="shared" si="1669"/>
        <v>2883.7362501537109</v>
      </c>
      <c r="Q1204">
        <f t="shared" si="1669"/>
        <v>3123.9896505993984</v>
      </c>
    </row>
    <row r="1205" spans="1:19" x14ac:dyDescent="0.25">
      <c r="A1205" t="s">
        <v>290</v>
      </c>
      <c r="G1205">
        <v>100</v>
      </c>
      <c r="H1205">
        <f t="shared" ref="H1205:M1205" si="1670">(H1204/G1204)*G1205</f>
        <v>91.388441222196022</v>
      </c>
      <c r="I1205">
        <f t="shared" si="1670"/>
        <v>85.740000301592403</v>
      </c>
      <c r="J1205">
        <f t="shared" si="1670"/>
        <v>74.887419133500188</v>
      </c>
      <c r="K1205">
        <f t="shared" si="1670"/>
        <v>50.925207777806442</v>
      </c>
      <c r="L1205">
        <f t="shared" si="1670"/>
        <v>38.728176332649952</v>
      </c>
      <c r="M1205">
        <f t="shared" si="1670"/>
        <v>44.011898388178011</v>
      </c>
      <c r="N1205">
        <f t="shared" ref="N1205" si="1671">(N1204/M1204)*M1205</f>
        <v>40.025534350045753</v>
      </c>
      <c r="O1205">
        <f t="shared" ref="O1205" si="1672">(O1204/N1204)*N1205</f>
        <v>37.959014057470064</v>
      </c>
      <c r="P1205">
        <f t="shared" ref="P1205:Q1205" si="1673">(P1204/O1204)*O1205</f>
        <v>43.88870779765692</v>
      </c>
      <c r="Q1205">
        <f t="shared" si="1673"/>
        <v>47.545218093628741</v>
      </c>
    </row>
    <row r="1206" spans="1:19" x14ac:dyDescent="0.25">
      <c r="A1206" t="s">
        <v>519</v>
      </c>
      <c r="M1206" s="12">
        <f>(M1205-G1205)/G1205</f>
        <v>-0.55988101611821994</v>
      </c>
    </row>
    <row r="1207" spans="1:19" x14ac:dyDescent="0.25">
      <c r="M1207" s="12"/>
    </row>
    <row r="1208" spans="1:19" x14ac:dyDescent="0.25">
      <c r="A1208" t="s">
        <v>619</v>
      </c>
      <c r="K1208" s="12">
        <v>0.03</v>
      </c>
      <c r="L1208" s="12">
        <v>0.03</v>
      </c>
      <c r="M1208" s="12">
        <v>0.05</v>
      </c>
      <c r="O1208" t="s">
        <v>621</v>
      </c>
    </row>
    <row r="1209" spans="1:19" x14ac:dyDescent="0.25">
      <c r="A1209" t="s">
        <v>620</v>
      </c>
      <c r="K1209" s="12">
        <v>0.14000000000000001</v>
      </c>
      <c r="L1209" s="12">
        <v>0.15</v>
      </c>
      <c r="M1209" s="12">
        <v>0.14000000000000001</v>
      </c>
    </row>
    <row r="1210" spans="1:19" x14ac:dyDescent="0.25">
      <c r="K1210" s="12"/>
      <c r="L1210" s="12"/>
      <c r="M1210" s="12"/>
    </row>
    <row r="1211" spans="1:19" x14ac:dyDescent="0.25">
      <c r="A1211" t="s">
        <v>336</v>
      </c>
      <c r="G1211">
        <f>G1220*J1222</f>
        <v>3652.1071655041219</v>
      </c>
      <c r="H1211">
        <f>H1220*J1222</f>
        <v>5642.9824561403511</v>
      </c>
      <c r="I1211">
        <f>I1220*J1222</f>
        <v>5472.6246036778693</v>
      </c>
      <c r="J1211">
        <v>6433</v>
      </c>
      <c r="K1211" s="6">
        <f t="shared" ref="K1211:L1211" si="1674">K1208*K1198</f>
        <v>5420.67</v>
      </c>
      <c r="L1211" s="6">
        <f t="shared" si="1674"/>
        <v>5254.1399999999994</v>
      </c>
      <c r="M1211" s="6">
        <f>M1208*M1198</f>
        <v>12977.150000000001</v>
      </c>
      <c r="O1211" t="s">
        <v>622</v>
      </c>
    </row>
    <row r="1212" spans="1:19" x14ac:dyDescent="0.25">
      <c r="A1212" t="s">
        <v>626</v>
      </c>
      <c r="G1212">
        <f>(G1211/G1201)/G1203</f>
        <v>195.80273991754646</v>
      </c>
      <c r="H1212">
        <f t="shared" ref="H1212:M1212" si="1675">(H1211/H1201)/H1203</f>
        <v>242.62054003818358</v>
      </c>
      <c r="I1212">
        <f t="shared" si="1675"/>
        <v>200.16616307912577</v>
      </c>
      <c r="J1212">
        <f t="shared" si="1675"/>
        <v>182.0028245420086</v>
      </c>
      <c r="K1212">
        <f t="shared" si="1675"/>
        <v>105.01733155181984</v>
      </c>
      <c r="L1212">
        <f t="shared" si="1675"/>
        <v>79.816134603729694</v>
      </c>
      <c r="M1212">
        <f t="shared" si="1675"/>
        <v>151.61489601513972</v>
      </c>
    </row>
    <row r="1213" spans="1:19" x14ac:dyDescent="0.25">
      <c r="A1213" t="s">
        <v>301</v>
      </c>
      <c r="G1213">
        <v>100</v>
      </c>
      <c r="H1213">
        <f t="shared" ref="H1213" si="1676">(H1212/G1212)*G1213</f>
        <v>123.91069713342742</v>
      </c>
      <c r="I1213">
        <f t="shared" ref="I1213" si="1677">(I1212/H1212)*H1213</f>
        <v>102.22847911291576</v>
      </c>
      <c r="J1213">
        <f t="shared" ref="J1213" si="1678">(J1212/I1212)*I1213</f>
        <v>92.952133672210564</v>
      </c>
      <c r="K1213">
        <f t="shared" ref="K1213" si="1679">(K1212/J1212)*J1213</f>
        <v>53.634250264344182</v>
      </c>
      <c r="L1213">
        <f t="shared" ref="L1213" si="1680">(L1212/K1212)*K1213</f>
        <v>40.763543266728888</v>
      </c>
      <c r="M1213">
        <f t="shared" ref="M1213" si="1681">(M1212/L1212)*L1213</f>
        <v>77.432469065032251</v>
      </c>
    </row>
    <row r="1214" spans="1:19" x14ac:dyDescent="0.25">
      <c r="A1214" t="s">
        <v>519</v>
      </c>
      <c r="M1214" s="12">
        <f>(M1212-G1212)/G1212</f>
        <v>-0.22567530934967747</v>
      </c>
    </row>
    <row r="1215" spans="1:19" x14ac:dyDescent="0.25">
      <c r="A1215" t="s">
        <v>337</v>
      </c>
      <c r="G1215">
        <f>G1220*J1223</f>
        <v>11789.726333907058</v>
      </c>
      <c r="H1215">
        <f>H1220*J1223</f>
        <v>18216.666666666668</v>
      </c>
      <c r="I1215">
        <f>I1220*J1223</f>
        <v>17666.717728055079</v>
      </c>
      <c r="J1215">
        <v>20767</v>
      </c>
      <c r="K1215" s="6">
        <f t="shared" ref="K1215:L1215" si="1682">K1209*K1198</f>
        <v>25296.460000000003</v>
      </c>
      <c r="L1215" s="6">
        <f t="shared" si="1682"/>
        <v>26270.7</v>
      </c>
      <c r="M1215" s="6">
        <f>M1209*M1198</f>
        <v>36336.020000000004</v>
      </c>
    </row>
    <row r="1216" spans="1:19" x14ac:dyDescent="0.25">
      <c r="A1216" t="s">
        <v>627</v>
      </c>
      <c r="G1216">
        <f>(G1215/G1201)/G1203</f>
        <v>632.09008236712066</v>
      </c>
      <c r="H1216">
        <f t="shared" ref="H1216:M1216" si="1683">(H1215/H1201)/H1203</f>
        <v>783.22722757235476</v>
      </c>
      <c r="I1216">
        <f t="shared" si="1683"/>
        <v>646.17607782748416</v>
      </c>
      <c r="J1216">
        <f t="shared" si="1683"/>
        <v>587.54121829067185</v>
      </c>
      <c r="K1216">
        <f t="shared" si="1683"/>
        <v>490.08088057515931</v>
      </c>
      <c r="L1216">
        <f t="shared" si="1683"/>
        <v>399.0806730186485</v>
      </c>
      <c r="M1216">
        <f t="shared" si="1683"/>
        <v>424.52170884239121</v>
      </c>
    </row>
    <row r="1217" spans="1:17" x14ac:dyDescent="0.25">
      <c r="A1217" t="s">
        <v>300</v>
      </c>
      <c r="G1217">
        <v>100</v>
      </c>
      <c r="H1217">
        <f t="shared" ref="H1217" si="1684">(H1216/G1216)*G1217</f>
        <v>123.91069713342742</v>
      </c>
      <c r="I1217">
        <f t="shared" ref="I1217" si="1685">(I1216/H1216)*H1217</f>
        <v>102.22847911291579</v>
      </c>
      <c r="J1217">
        <f t="shared" ref="J1217" si="1686">(J1216/I1216)*I1217</f>
        <v>92.952133672210564</v>
      </c>
      <c r="K1217">
        <f t="shared" ref="K1217" si="1687">(K1216/J1216)*J1217</f>
        <v>77.533391876653155</v>
      </c>
      <c r="L1217">
        <f t="shared" ref="L1217" si="1688">(L1216/K1216)*K1217</f>
        <v>63.136676899616468</v>
      </c>
      <c r="M1217">
        <f t="shared" ref="M1217" si="1689">(M1216/L1216)*L1217</f>
        <v>67.161583559829893</v>
      </c>
    </row>
    <row r="1218" spans="1:17" x14ac:dyDescent="0.25">
      <c r="A1218" t="s">
        <v>519</v>
      </c>
      <c r="M1218" s="12">
        <f>(M1216-G1216)/G1216</f>
        <v>-0.32838416440170126</v>
      </c>
    </row>
    <row r="1219" spans="1:17" x14ac:dyDescent="0.25">
      <c r="K1219" s="6"/>
      <c r="L1219" s="6"/>
      <c r="M1219" s="6"/>
    </row>
    <row r="1220" spans="1:17" x14ac:dyDescent="0.25">
      <c r="A1220" t="s">
        <v>623</v>
      </c>
      <c r="G1220">
        <v>18801</v>
      </c>
      <c r="H1220">
        <v>29050</v>
      </c>
      <c r="I1220">
        <v>28173</v>
      </c>
      <c r="J1220">
        <v>33117</v>
      </c>
      <c r="K1220" s="6"/>
      <c r="L1220" s="6"/>
      <c r="M1220" s="6"/>
    </row>
    <row r="1221" spans="1:17" x14ac:dyDescent="0.25">
      <c r="K1221" s="6"/>
      <c r="L1221" s="6"/>
      <c r="M1221" s="6"/>
    </row>
    <row r="1222" spans="1:17" x14ac:dyDescent="0.25">
      <c r="A1222" t="s">
        <v>624</v>
      </c>
      <c r="J1222">
        <f>J1211/J1220</f>
        <v>0.19425068695835976</v>
      </c>
      <c r="K1222" s="6"/>
      <c r="L1222" s="6"/>
      <c r="M1222" s="6"/>
    </row>
    <row r="1223" spans="1:17" x14ac:dyDescent="0.25">
      <c r="A1223" t="s">
        <v>625</v>
      </c>
      <c r="J1223">
        <f>J1215/J1220</f>
        <v>0.62707974756167528</v>
      </c>
      <c r="K1223" s="6"/>
      <c r="L1223" s="6"/>
      <c r="M1223" s="6"/>
    </row>
    <row r="1225" spans="1:17" x14ac:dyDescent="0.25">
      <c r="A1225" s="2" t="s">
        <v>154</v>
      </c>
      <c r="B1225" s="2"/>
      <c r="C1225" t="s">
        <v>498</v>
      </c>
    </row>
    <row r="1226" spans="1:17" x14ac:dyDescent="0.25">
      <c r="A1226" s="4" t="s">
        <v>649</v>
      </c>
      <c r="B1226" s="4"/>
      <c r="C1226">
        <v>2015</v>
      </c>
      <c r="D1226">
        <v>2016</v>
      </c>
      <c r="E1226">
        <v>2017</v>
      </c>
      <c r="F1226">
        <f>E1226+1</f>
        <v>2018</v>
      </c>
      <c r="G1226">
        <f t="shared" ref="G1226:J1226" si="1690">F1226+1</f>
        <v>2019</v>
      </c>
      <c r="H1226">
        <f t="shared" si="1690"/>
        <v>2020</v>
      </c>
      <c r="I1226">
        <f t="shared" si="1690"/>
        <v>2021</v>
      </c>
      <c r="J1226">
        <f t="shared" si="1690"/>
        <v>2022</v>
      </c>
      <c r="K1226">
        <f>J1226+1</f>
        <v>2023</v>
      </c>
      <c r="L1226">
        <f t="shared" ref="L1226:M1226" si="1691">K1226+1</f>
        <v>2024</v>
      </c>
      <c r="M1226">
        <f t="shared" si="1691"/>
        <v>2025</v>
      </c>
      <c r="N1226">
        <f>M1226+1</f>
        <v>2026</v>
      </c>
      <c r="O1226">
        <f t="shared" ref="O1226:P1226" si="1692">N1226+1</f>
        <v>2027</v>
      </c>
      <c r="P1226">
        <f t="shared" si="1692"/>
        <v>2028</v>
      </c>
    </row>
    <row r="1227" spans="1:17" x14ac:dyDescent="0.25">
      <c r="A1227" t="s">
        <v>282</v>
      </c>
      <c r="C1227">
        <v>7.8339999999999996</v>
      </c>
      <c r="D1227">
        <v>9.9239999999999995</v>
      </c>
      <c r="E1227">
        <v>4.4969999999999999</v>
      </c>
      <c r="F1227">
        <v>4.13</v>
      </c>
      <c r="G1227">
        <v>4.6239999999999997</v>
      </c>
      <c r="H1227">
        <v>6.1479999999999997</v>
      </c>
      <c r="I1227">
        <v>3.5790000000000002</v>
      </c>
      <c r="J1227">
        <v>6.3710000000000004</v>
      </c>
      <c r="K1227">
        <v>7.73</v>
      </c>
      <c r="L1227">
        <v>5.423</v>
      </c>
      <c r="M1227">
        <v>4.0570000000000004</v>
      </c>
      <c r="N1227" s="8">
        <v>3.1440000000000001</v>
      </c>
      <c r="O1227" s="8">
        <v>5.0289999999999999</v>
      </c>
      <c r="P1227" s="8">
        <v>5</v>
      </c>
      <c r="Q1227" s="8"/>
    </row>
    <row r="1228" spans="1:17" x14ac:dyDescent="0.25">
      <c r="A1228" s="7" t="s">
        <v>283</v>
      </c>
      <c r="B1228" s="7"/>
      <c r="C1228">
        <v>495</v>
      </c>
      <c r="D1228">
        <v>727</v>
      </c>
      <c r="E1228">
        <v>968</v>
      </c>
      <c r="F1228">
        <v>1059</v>
      </c>
      <c r="G1228" s="8">
        <v>1074</v>
      </c>
      <c r="H1228" s="8">
        <v>1186</v>
      </c>
      <c r="I1228" s="8">
        <v>1297</v>
      </c>
      <c r="J1228" s="8">
        <v>1346</v>
      </c>
      <c r="K1228" s="8">
        <v>1264</v>
      </c>
      <c r="L1228" s="8">
        <v>1333</v>
      </c>
      <c r="M1228" s="8">
        <v>1455</v>
      </c>
      <c r="N1228" s="8">
        <v>1779</v>
      </c>
      <c r="O1228" s="8">
        <v>1962</v>
      </c>
      <c r="P1228" s="8">
        <v>2162</v>
      </c>
    </row>
    <row r="1229" spans="1:17" x14ac:dyDescent="0.25">
      <c r="A1229" s="7" t="s">
        <v>284</v>
      </c>
      <c r="B1229" s="7"/>
      <c r="C1229">
        <v>10</v>
      </c>
      <c r="D1229">
        <v>10</v>
      </c>
      <c r="E1229">
        <v>16</v>
      </c>
      <c r="F1229">
        <v>21</v>
      </c>
      <c r="G1229">
        <v>26</v>
      </c>
      <c r="H1229">
        <v>35</v>
      </c>
      <c r="I1229">
        <v>45</v>
      </c>
      <c r="J1229">
        <v>73</v>
      </c>
      <c r="K1229">
        <v>82</v>
      </c>
      <c r="L1229">
        <v>70</v>
      </c>
      <c r="M1229">
        <v>104</v>
      </c>
      <c r="N1229" s="8">
        <v>112</v>
      </c>
      <c r="O1229" s="8">
        <v>123</v>
      </c>
      <c r="P1229" s="8">
        <v>135</v>
      </c>
      <c r="Q1229" s="8"/>
    </row>
    <row r="1230" spans="1:17" x14ac:dyDescent="0.25">
      <c r="A1230" s="7" t="s">
        <v>285</v>
      </c>
      <c r="B1230" s="7"/>
      <c r="C1230" s="8">
        <f t="shared" ref="C1230:D1230" si="1693">C1228-C1229</f>
        <v>485</v>
      </c>
      <c r="D1230" s="8">
        <f t="shared" si="1693"/>
        <v>717</v>
      </c>
      <c r="E1230" s="8">
        <f>E1228-E1229</f>
        <v>952</v>
      </c>
      <c r="F1230" s="8">
        <f t="shared" ref="F1230:M1230" si="1694">F1228-F1229</f>
        <v>1038</v>
      </c>
      <c r="G1230" s="8">
        <f t="shared" si="1694"/>
        <v>1048</v>
      </c>
      <c r="H1230" s="8">
        <f t="shared" si="1694"/>
        <v>1151</v>
      </c>
      <c r="I1230" s="8">
        <f t="shared" si="1694"/>
        <v>1252</v>
      </c>
      <c r="J1230" s="8">
        <f t="shared" si="1694"/>
        <v>1273</v>
      </c>
      <c r="K1230" s="8">
        <f t="shared" si="1694"/>
        <v>1182</v>
      </c>
      <c r="L1230" s="8">
        <f t="shared" si="1694"/>
        <v>1263</v>
      </c>
      <c r="M1230" s="8">
        <f t="shared" si="1694"/>
        <v>1351</v>
      </c>
      <c r="N1230" s="8">
        <f t="shared" ref="N1230:P1230" si="1695">N1228-N1229</f>
        <v>1667</v>
      </c>
      <c r="O1230" s="8">
        <f t="shared" si="1695"/>
        <v>1839</v>
      </c>
      <c r="P1230" s="8">
        <f t="shared" si="1695"/>
        <v>2027</v>
      </c>
    </row>
    <row r="1231" spans="1:17" x14ac:dyDescent="0.25">
      <c r="A1231" t="s">
        <v>286</v>
      </c>
      <c r="C1231">
        <v>1</v>
      </c>
      <c r="D1231">
        <f t="shared" ref="D1231:M1231" si="1696">C1231*(1+(D1227/100))</f>
        <v>1.09924</v>
      </c>
      <c r="E1231">
        <f t="shared" si="1696"/>
        <v>1.1486728228</v>
      </c>
      <c r="F1231">
        <f t="shared" si="1696"/>
        <v>1.19611301038164</v>
      </c>
      <c r="G1231">
        <f t="shared" si="1696"/>
        <v>1.2514212759816872</v>
      </c>
      <c r="H1231">
        <f t="shared" si="1696"/>
        <v>1.3283586560290412</v>
      </c>
      <c r="I1231">
        <f t="shared" si="1696"/>
        <v>1.3759006123283206</v>
      </c>
      <c r="J1231">
        <f t="shared" si="1696"/>
        <v>1.4635592403397579</v>
      </c>
      <c r="K1231">
        <f t="shared" si="1696"/>
        <v>1.5766923696180211</v>
      </c>
      <c r="L1231">
        <f t="shared" si="1696"/>
        <v>1.6621963968224063</v>
      </c>
      <c r="M1231">
        <f t="shared" si="1696"/>
        <v>1.7296317046414913</v>
      </c>
      <c r="N1231">
        <f t="shared" ref="N1231" si="1697">M1231*(1+(N1227/100))</f>
        <v>1.7840113254354197</v>
      </c>
      <c r="O1231">
        <f t="shared" ref="O1231" si="1698">N1231*(1+(O1227/100))</f>
        <v>1.873729254991567</v>
      </c>
      <c r="P1231">
        <f t="shared" ref="P1231" si="1699">O1231*(1+(P1227/100))</f>
        <v>1.9674157177411453</v>
      </c>
    </row>
    <row r="1232" spans="1:17" x14ac:dyDescent="0.25">
      <c r="A1232" t="s">
        <v>287</v>
      </c>
      <c r="C1232">
        <f>C1230/C1231</f>
        <v>485</v>
      </c>
      <c r="D1232">
        <f t="shared" ref="D1232:M1232" si="1700">D1230/D1231</f>
        <v>652.26884028965469</v>
      </c>
      <c r="E1232">
        <f t="shared" si="1700"/>
        <v>828.78255766460006</v>
      </c>
      <c r="F1232">
        <f t="shared" si="1700"/>
        <v>867.81097688153113</v>
      </c>
      <c r="G1232">
        <f t="shared" si="1700"/>
        <v>837.4478044397066</v>
      </c>
      <c r="H1232">
        <f t="shared" si="1700"/>
        <v>866.4828544429165</v>
      </c>
      <c r="I1232">
        <f t="shared" si="1700"/>
        <v>909.94944604417753</v>
      </c>
      <c r="J1232">
        <f t="shared" si="1700"/>
        <v>869.79738497259564</v>
      </c>
      <c r="K1232">
        <f t="shared" si="1700"/>
        <v>749.67065407081179</v>
      </c>
      <c r="L1232">
        <f t="shared" si="1700"/>
        <v>759.83800856171774</v>
      </c>
      <c r="M1232">
        <f t="shared" si="1700"/>
        <v>781.09114002395552</v>
      </c>
      <c r="N1232">
        <f t="shared" ref="N1232:P1232" si="1701">N1230/N1231</f>
        <v>934.41110840097326</v>
      </c>
      <c r="O1232">
        <f t="shared" si="1701"/>
        <v>981.46516904774307</v>
      </c>
      <c r="P1232">
        <f t="shared" si="1701"/>
        <v>1030.2855577098192</v>
      </c>
    </row>
    <row r="1233" spans="1:19" x14ac:dyDescent="0.25">
      <c r="A1233" t="s">
        <v>288</v>
      </c>
      <c r="C1233" s="13">
        <v>27.824000000000002</v>
      </c>
      <c r="D1233" s="13">
        <v>27.954999999999998</v>
      </c>
      <c r="E1233" s="13">
        <v>28.010999999999999</v>
      </c>
      <c r="F1233" s="13">
        <v>28.08</v>
      </c>
      <c r="G1233" s="13">
        <v>28.414000000000001</v>
      </c>
      <c r="H1233" s="13">
        <v>28.966999999999999</v>
      </c>
      <c r="I1233" s="13">
        <v>29.475000000000001</v>
      </c>
      <c r="J1233" s="13">
        <v>29.715</v>
      </c>
      <c r="K1233" s="13">
        <v>29.695</v>
      </c>
      <c r="L1233" s="13">
        <v>29.651</v>
      </c>
      <c r="M1233" s="13">
        <v>29.645</v>
      </c>
      <c r="N1233" s="13">
        <v>29.623000000000001</v>
      </c>
      <c r="O1233" s="13">
        <v>29.605</v>
      </c>
      <c r="P1233" s="13">
        <v>29.585999999999999</v>
      </c>
      <c r="Q1233" s="13"/>
      <c r="R1233" s="13"/>
      <c r="S1233" s="13"/>
    </row>
    <row r="1234" spans="1:19" x14ac:dyDescent="0.25">
      <c r="A1234" t="s">
        <v>289</v>
      </c>
      <c r="C1234">
        <f>C1232/C1233</f>
        <v>17.430994824611844</v>
      </c>
      <c r="D1234">
        <f t="shared" ref="D1234:H1234" si="1702">D1232/D1233</f>
        <v>23.332814891420309</v>
      </c>
      <c r="E1234">
        <f t="shared" si="1702"/>
        <v>29.587753299225309</v>
      </c>
      <c r="F1234">
        <f t="shared" si="1702"/>
        <v>30.904949319142847</v>
      </c>
      <c r="G1234">
        <f t="shared" si="1702"/>
        <v>29.473069769821446</v>
      </c>
      <c r="H1234">
        <f t="shared" si="1702"/>
        <v>29.912757774119395</v>
      </c>
      <c r="I1234">
        <f>I1232/I1233</f>
        <v>30.871906566384308</v>
      </c>
      <c r="J1234">
        <f>J1232/J1233</f>
        <v>29.271323741295497</v>
      </c>
      <c r="K1234">
        <f>K1232/K1233</f>
        <v>25.245686279535672</v>
      </c>
      <c r="L1234">
        <f>L1232/L1233</f>
        <v>25.626050000395189</v>
      </c>
      <c r="M1234">
        <f>M1232/M1233</f>
        <v>26.348157868914001</v>
      </c>
      <c r="N1234">
        <f t="shared" ref="N1234:P1234" si="1703">N1232/N1233</f>
        <v>31.543432751611018</v>
      </c>
      <c r="O1234">
        <f t="shared" si="1703"/>
        <v>33.152007061230975</v>
      </c>
      <c r="P1234">
        <f t="shared" si="1703"/>
        <v>34.823415051369537</v>
      </c>
    </row>
    <row r="1235" spans="1:19" x14ac:dyDescent="0.25">
      <c r="A1235" t="s">
        <v>290</v>
      </c>
      <c r="G1235">
        <v>100</v>
      </c>
      <c r="H1235">
        <f t="shared" ref="H1235:M1235" si="1704">(H1234/G1234)*G1235</f>
        <v>101.4918296863266</v>
      </c>
      <c r="I1235">
        <f t="shared" si="1704"/>
        <v>104.74615236040047</v>
      </c>
      <c r="J1235">
        <f t="shared" si="1704"/>
        <v>99.315490276033188</v>
      </c>
      <c r="K1235">
        <f t="shared" si="1704"/>
        <v>85.656792715177744</v>
      </c>
      <c r="L1235">
        <f t="shared" si="1704"/>
        <v>86.94733938652918</v>
      </c>
      <c r="M1235">
        <f t="shared" si="1704"/>
        <v>89.397399302779263</v>
      </c>
      <c r="N1235">
        <f t="shared" ref="N1235" si="1705">(N1234/M1234)*M1235</f>
        <v>107.02459227341664</v>
      </c>
      <c r="O1235">
        <f t="shared" ref="O1235" si="1706">(O1234/N1234)*N1235</f>
        <v>112.48236888841667</v>
      </c>
      <c r="P1235">
        <f t="shared" ref="P1235" si="1707">(P1234/O1234)*O1235</f>
        <v>118.15333564957156</v>
      </c>
    </row>
    <row r="1237" spans="1:19" x14ac:dyDescent="0.25">
      <c r="A1237" t="s">
        <v>297</v>
      </c>
      <c r="G1237">
        <v>69</v>
      </c>
      <c r="H1237">
        <v>91</v>
      </c>
      <c r="I1237">
        <v>123</v>
      </c>
      <c r="J1237">
        <v>103</v>
      </c>
      <c r="K1237">
        <v>84</v>
      </c>
      <c r="L1237">
        <v>86</v>
      </c>
      <c r="M1237">
        <v>96</v>
      </c>
      <c r="O1237" t="s">
        <v>827</v>
      </c>
    </row>
    <row r="1238" spans="1:19" x14ac:dyDescent="0.25">
      <c r="A1238" t="s">
        <v>299</v>
      </c>
      <c r="G1238">
        <f>G1237/G1231/G1233</f>
        <v>1.9404979142344272</v>
      </c>
      <c r="H1238">
        <f t="shared" ref="H1238:M1238" si="1708">H1237/H1231/H1233</f>
        <v>2.3649530473022287</v>
      </c>
      <c r="I1238">
        <f t="shared" si="1708"/>
        <v>3.032942897496222</v>
      </c>
      <c r="J1238">
        <f t="shared" si="1708"/>
        <v>2.3683789044410339</v>
      </c>
      <c r="K1238">
        <f t="shared" si="1708"/>
        <v>1.7941096848400986</v>
      </c>
      <c r="L1238">
        <f t="shared" si="1708"/>
        <v>1.7449250198210502</v>
      </c>
      <c r="M1238">
        <f t="shared" si="1708"/>
        <v>1.8722599225875232</v>
      </c>
    </row>
    <row r="1239" spans="1:19" x14ac:dyDescent="0.25">
      <c r="A1239" t="s">
        <v>301</v>
      </c>
      <c r="G1239">
        <v>100</v>
      </c>
      <c r="H1239">
        <f t="shared" ref="H1239" si="1709">(H1238/G1238)*G1239</f>
        <v>121.87351658325585</v>
      </c>
      <c r="I1239">
        <f t="shared" ref="I1239" si="1710">(I1238/H1238)*H1239</f>
        <v>156.297148028257</v>
      </c>
      <c r="J1239">
        <f t="shared" ref="J1239" si="1711">(J1238/I1238)*I1239</f>
        <v>122.05006184587506</v>
      </c>
      <c r="K1239">
        <f t="shared" ref="K1239" si="1712">(K1238/J1238)*J1239</f>
        <v>92.45615115994174</v>
      </c>
      <c r="L1239">
        <f t="shared" ref="L1239" si="1713">(L1238/K1238)*K1239</f>
        <v>89.92150968167698</v>
      </c>
      <c r="M1239">
        <f t="shared" ref="M1239" si="1714">(M1238/L1238)*L1239</f>
        <v>96.483480288932682</v>
      </c>
    </row>
    <row r="1240" spans="1:19" x14ac:dyDescent="0.25">
      <c r="A1240" t="s">
        <v>294</v>
      </c>
      <c r="G1240">
        <v>164</v>
      </c>
      <c r="H1240">
        <v>172</v>
      </c>
      <c r="I1240">
        <v>180</v>
      </c>
      <c r="J1240">
        <v>196</v>
      </c>
      <c r="K1240">
        <v>197</v>
      </c>
      <c r="L1240">
        <v>204</v>
      </c>
      <c r="M1240">
        <v>211</v>
      </c>
    </row>
    <row r="1241" spans="1:19" x14ac:dyDescent="0.25">
      <c r="A1241" t="s">
        <v>298</v>
      </c>
      <c r="G1241">
        <f>G1240/G1231/G1233</f>
        <v>4.6121979410789278</v>
      </c>
      <c r="H1241">
        <f t="shared" ref="H1241:M1241" si="1715">H1240/H1231/H1233</f>
        <v>4.4700211443514659</v>
      </c>
      <c r="I1241">
        <f t="shared" si="1715"/>
        <v>4.4384530207261781</v>
      </c>
      <c r="J1241">
        <f t="shared" si="1715"/>
        <v>4.506818109421773</v>
      </c>
      <c r="K1241">
        <f t="shared" si="1715"/>
        <v>4.207614379922612</v>
      </c>
      <c r="L1241">
        <f t="shared" si="1715"/>
        <v>4.1391244656220261</v>
      </c>
      <c r="M1241">
        <f t="shared" si="1715"/>
        <v>4.1150712881871607</v>
      </c>
    </row>
    <row r="1242" spans="1:19" x14ac:dyDescent="0.25">
      <c r="A1242" t="s">
        <v>300</v>
      </c>
      <c r="G1242">
        <v>100</v>
      </c>
      <c r="H1242">
        <f t="shared" ref="H1242" si="1716">(H1241/G1241)*G1242</f>
        <v>96.91737435071569</v>
      </c>
      <c r="I1242">
        <f t="shared" ref="I1242" si="1717">(I1241/H1241)*H1242</f>
        <v>96.232925763977391</v>
      </c>
      <c r="J1242">
        <f t="shared" ref="J1242" si="1718">(J1241/I1241)*I1242</f>
        <v>97.715192777860196</v>
      </c>
      <c r="K1242">
        <f t="shared" ref="K1242" si="1719">(K1241/J1241)*J1242</f>
        <v>91.227966225108034</v>
      </c>
      <c r="L1242">
        <f t="shared" ref="L1242" si="1720">(L1241/K1241)*K1242</f>
        <v>89.742992787810934</v>
      </c>
      <c r="M1242">
        <f t="shared" ref="M1242" si="1721">(M1241/L1241)*L1242</f>
        <v>89.221480533953965</v>
      </c>
    </row>
    <row r="1244" spans="1:19" x14ac:dyDescent="0.25">
      <c r="A1244" s="2" t="s">
        <v>185</v>
      </c>
      <c r="B1244" s="2"/>
      <c r="C1244" t="s">
        <v>499</v>
      </c>
    </row>
    <row r="1245" spans="1:19" x14ac:dyDescent="0.25">
      <c r="A1245" s="4" t="s">
        <v>786</v>
      </c>
      <c r="B1245" s="4"/>
      <c r="C1245">
        <v>2015</v>
      </c>
      <c r="D1245">
        <v>2016</v>
      </c>
      <c r="E1245">
        <v>2017</v>
      </c>
      <c r="F1245">
        <f>E1245+1</f>
        <v>2018</v>
      </c>
      <c r="G1245">
        <f t="shared" ref="G1245:J1245" si="1722">F1245+1</f>
        <v>2019</v>
      </c>
      <c r="H1245">
        <f t="shared" si="1722"/>
        <v>2020</v>
      </c>
      <c r="I1245">
        <f t="shared" si="1722"/>
        <v>2021</v>
      </c>
      <c r="J1245">
        <f t="shared" si="1722"/>
        <v>2022</v>
      </c>
      <c r="K1245">
        <f>J1245+1</f>
        <v>2023</v>
      </c>
      <c r="L1245">
        <f t="shared" ref="L1245:M1245" si="1723">K1245+1</f>
        <v>2024</v>
      </c>
      <c r="M1245">
        <f t="shared" si="1723"/>
        <v>2025</v>
      </c>
      <c r="N1245">
        <f t="shared" ref="N1245" si="1724">M1245+1</f>
        <v>2026</v>
      </c>
      <c r="O1245">
        <f t="shared" ref="O1245" si="1725">N1245+1</f>
        <v>2027</v>
      </c>
      <c r="P1245">
        <f t="shared" ref="P1245" si="1726">O1245+1</f>
        <v>2028</v>
      </c>
    </row>
    <row r="1246" spans="1:19" x14ac:dyDescent="0.25">
      <c r="A1246" t="s">
        <v>282</v>
      </c>
      <c r="C1246" s="13">
        <v>0.91300000000000003</v>
      </c>
      <c r="D1246" s="13">
        <v>2.4E-2</v>
      </c>
      <c r="E1246" s="13">
        <v>3.9569999999999999</v>
      </c>
      <c r="F1246" s="13">
        <v>4.266</v>
      </c>
      <c r="G1246" s="13">
        <v>4.7089999999999996</v>
      </c>
      <c r="H1246" s="13">
        <v>4.1130000000000004</v>
      </c>
      <c r="I1246" s="13">
        <v>4.625</v>
      </c>
      <c r="J1246" s="13">
        <v>6.7789999999999999</v>
      </c>
      <c r="K1246" s="13">
        <v>6.173</v>
      </c>
      <c r="L1246" s="13">
        <v>5.5289999999999999</v>
      </c>
      <c r="M1246" s="13">
        <v>3.7</v>
      </c>
      <c r="N1246" s="13">
        <v>5.9</v>
      </c>
      <c r="O1246" s="13">
        <v>4.5</v>
      </c>
      <c r="P1246" s="13">
        <v>4</v>
      </c>
      <c r="Q1246" s="13"/>
      <c r="R1246" s="13"/>
      <c r="S1246" s="13"/>
    </row>
    <row r="1247" spans="1:19" x14ac:dyDescent="0.25">
      <c r="A1247" s="7" t="s">
        <v>283</v>
      </c>
      <c r="B1247" s="7"/>
      <c r="C1247">
        <v>135</v>
      </c>
      <c r="D1247">
        <v>171</v>
      </c>
      <c r="E1247">
        <v>295</v>
      </c>
      <c r="F1247">
        <v>268</v>
      </c>
      <c r="G1247" s="8">
        <v>315</v>
      </c>
      <c r="H1247" s="8">
        <v>472</v>
      </c>
      <c r="I1247" s="8">
        <v>460</v>
      </c>
      <c r="J1247" s="8">
        <v>720</v>
      </c>
      <c r="K1247" s="8">
        <v>736</v>
      </c>
      <c r="L1247" s="8">
        <v>895</v>
      </c>
      <c r="M1247" s="8">
        <v>970</v>
      </c>
      <c r="N1247" s="8">
        <v>1031</v>
      </c>
      <c r="O1247" s="8">
        <v>1081</v>
      </c>
      <c r="P1247" s="8">
        <v>1172</v>
      </c>
    </row>
    <row r="1248" spans="1:19" x14ac:dyDescent="0.25">
      <c r="A1248" s="7" t="s">
        <v>284</v>
      </c>
      <c r="B1248" s="7"/>
      <c r="C1248">
        <v>0</v>
      </c>
      <c r="D1248">
        <v>0</v>
      </c>
      <c r="E1248">
        <v>0</v>
      </c>
      <c r="F1248">
        <v>0</v>
      </c>
      <c r="G1248">
        <v>0</v>
      </c>
      <c r="H1248">
        <v>2</v>
      </c>
      <c r="I1248">
        <v>1</v>
      </c>
      <c r="J1248">
        <v>1</v>
      </c>
      <c r="K1248">
        <v>5</v>
      </c>
      <c r="L1248">
        <v>6</v>
      </c>
      <c r="M1248">
        <v>7</v>
      </c>
      <c r="N1248">
        <v>10</v>
      </c>
      <c r="O1248">
        <v>12</v>
      </c>
      <c r="P1248">
        <v>13</v>
      </c>
    </row>
    <row r="1249" spans="1:19" x14ac:dyDescent="0.25">
      <c r="A1249" s="7" t="s">
        <v>285</v>
      </c>
      <c r="B1249" s="7"/>
      <c r="C1249" s="8">
        <f t="shared" ref="C1249:D1249" si="1727">C1247-C1248</f>
        <v>135</v>
      </c>
      <c r="D1249" s="8">
        <f t="shared" si="1727"/>
        <v>171</v>
      </c>
      <c r="E1249" s="8">
        <f>E1247-E1248</f>
        <v>295</v>
      </c>
      <c r="F1249" s="8">
        <f t="shared" ref="F1249:M1249" si="1728">F1247-F1248</f>
        <v>268</v>
      </c>
      <c r="G1249" s="8">
        <f t="shared" si="1728"/>
        <v>315</v>
      </c>
      <c r="H1249" s="8">
        <f t="shared" si="1728"/>
        <v>470</v>
      </c>
      <c r="I1249" s="8">
        <f t="shared" si="1728"/>
        <v>459</v>
      </c>
      <c r="J1249" s="8">
        <f t="shared" si="1728"/>
        <v>719</v>
      </c>
      <c r="K1249" s="8">
        <f t="shared" si="1728"/>
        <v>731</v>
      </c>
      <c r="L1249" s="8">
        <f t="shared" si="1728"/>
        <v>889</v>
      </c>
      <c r="M1249" s="8">
        <f t="shared" si="1728"/>
        <v>963</v>
      </c>
      <c r="N1249" s="8">
        <f t="shared" ref="N1249:P1249" si="1729">N1247-N1248</f>
        <v>1021</v>
      </c>
      <c r="O1249" s="8">
        <f t="shared" si="1729"/>
        <v>1069</v>
      </c>
      <c r="P1249" s="8">
        <f t="shared" si="1729"/>
        <v>1159</v>
      </c>
    </row>
    <row r="1250" spans="1:19" x14ac:dyDescent="0.25">
      <c r="A1250" t="s">
        <v>286</v>
      </c>
      <c r="C1250">
        <v>1</v>
      </c>
      <c r="D1250">
        <f t="shared" ref="D1250:M1250" si="1730">C1250*(1+(D1246/100))</f>
        <v>1.00024</v>
      </c>
      <c r="E1250">
        <f t="shared" si="1730"/>
        <v>1.0398194968000001</v>
      </c>
      <c r="F1250">
        <f t="shared" si="1730"/>
        <v>1.084178196533488</v>
      </c>
      <c r="G1250">
        <f t="shared" si="1730"/>
        <v>1.1352321478082501</v>
      </c>
      <c r="H1250">
        <f t="shared" si="1730"/>
        <v>1.1819242460476036</v>
      </c>
      <c r="I1250">
        <f t="shared" si="1730"/>
        <v>1.2365882424273051</v>
      </c>
      <c r="J1250">
        <f t="shared" si="1730"/>
        <v>1.3204165593814521</v>
      </c>
      <c r="K1250">
        <f t="shared" si="1730"/>
        <v>1.4019258735920692</v>
      </c>
      <c r="L1250">
        <f t="shared" si="1730"/>
        <v>1.4794383551429748</v>
      </c>
      <c r="M1250">
        <f t="shared" si="1730"/>
        <v>1.5341775742832648</v>
      </c>
      <c r="N1250">
        <f t="shared" ref="N1250" si="1731">M1250*(1+(N1246/100))</f>
        <v>1.6246940511659773</v>
      </c>
      <c r="O1250">
        <f t="shared" ref="O1250" si="1732">N1250*(1+(O1246/100))</f>
        <v>1.6978052834684463</v>
      </c>
      <c r="P1250">
        <f t="shared" ref="P1250" si="1733">O1250*(1+(P1246/100))</f>
        <v>1.7657174948071841</v>
      </c>
    </row>
    <row r="1251" spans="1:19" x14ac:dyDescent="0.25">
      <c r="A1251" t="s">
        <v>287</v>
      </c>
      <c r="C1251">
        <f>C1249/C1250</f>
        <v>135</v>
      </c>
      <c r="D1251">
        <f t="shared" ref="D1251:M1251" si="1734">D1249/D1250</f>
        <v>170.95896984723666</v>
      </c>
      <c r="E1251">
        <f t="shared" si="1734"/>
        <v>283.70308587966457</v>
      </c>
      <c r="F1251">
        <f t="shared" si="1734"/>
        <v>247.19183696637091</v>
      </c>
      <c r="G1251">
        <f t="shared" si="1734"/>
        <v>277.47628589285341</v>
      </c>
      <c r="H1251">
        <f t="shared" si="1734"/>
        <v>397.65661934061899</v>
      </c>
      <c r="I1251">
        <f t="shared" si="1734"/>
        <v>371.18256849913649</v>
      </c>
      <c r="J1251">
        <f t="shared" si="1734"/>
        <v>544.52513102139142</v>
      </c>
      <c r="K1251">
        <f t="shared" si="1734"/>
        <v>521.42557161528327</v>
      </c>
      <c r="L1251">
        <f t="shared" si="1734"/>
        <v>600.90371248627378</v>
      </c>
      <c r="M1251">
        <f t="shared" si="1734"/>
        <v>627.69787288143164</v>
      </c>
      <c r="N1251">
        <f t="shared" ref="N1251:P1251" si="1735">N1249/N1250</f>
        <v>628.42600997232034</v>
      </c>
      <c r="O1251">
        <f t="shared" si="1735"/>
        <v>629.63639612202167</v>
      </c>
      <c r="P1251">
        <f t="shared" si="1735"/>
        <v>656.39039280548241</v>
      </c>
    </row>
    <row r="1252" spans="1:19" x14ac:dyDescent="0.25">
      <c r="A1252" t="s">
        <v>288</v>
      </c>
      <c r="C1252" s="13">
        <v>12.87</v>
      </c>
      <c r="D1252" s="13">
        <v>13.23</v>
      </c>
      <c r="E1252" s="13">
        <v>13.6</v>
      </c>
      <c r="F1252" s="13">
        <v>13.981</v>
      </c>
      <c r="G1252" s="13">
        <v>14.372999999999999</v>
      </c>
      <c r="H1252" s="13">
        <v>14.775</v>
      </c>
      <c r="I1252" s="13">
        <v>15.189</v>
      </c>
      <c r="J1252" s="13">
        <v>15.614000000000001</v>
      </c>
      <c r="K1252" s="13">
        <v>16.050999999999998</v>
      </c>
      <c r="L1252" s="13">
        <v>16.501000000000001</v>
      </c>
      <c r="M1252" s="13">
        <v>16.963000000000001</v>
      </c>
      <c r="N1252" s="13">
        <v>17.437999999999999</v>
      </c>
      <c r="O1252" s="13">
        <v>17.925999999999998</v>
      </c>
      <c r="P1252" s="13">
        <v>18.428000000000001</v>
      </c>
      <c r="Q1252" s="13"/>
      <c r="R1252" s="13"/>
      <c r="S1252" s="13"/>
    </row>
    <row r="1253" spans="1:19" x14ac:dyDescent="0.25">
      <c r="A1253" t="s">
        <v>289</v>
      </c>
      <c r="C1253">
        <f>C1251/C1252</f>
        <v>10.48951048951049</v>
      </c>
      <c r="D1253">
        <f t="shared" ref="D1253:H1253" si="1736">D1251/D1252</f>
        <v>12.922068771522046</v>
      </c>
      <c r="E1253">
        <f t="shared" si="1736"/>
        <v>20.860521020563571</v>
      </c>
      <c r="F1253">
        <f t="shared" si="1736"/>
        <v>17.680554821999209</v>
      </c>
      <c r="G1253">
        <f t="shared" si="1736"/>
        <v>19.305384115553707</v>
      </c>
      <c r="H1253">
        <f t="shared" si="1736"/>
        <v>26.914153593273703</v>
      </c>
      <c r="I1253">
        <f>I1251/I1252</f>
        <v>24.437590921004443</v>
      </c>
      <c r="J1253">
        <f>J1251/J1252</f>
        <v>34.874159793863932</v>
      </c>
      <c r="K1253">
        <f>K1251/K1252</f>
        <v>32.485550533629265</v>
      </c>
      <c r="L1253">
        <f>L1251/L1252</f>
        <v>36.416199774939322</v>
      </c>
      <c r="M1253">
        <f>M1251/M1252</f>
        <v>37.003942279162388</v>
      </c>
      <c r="N1253">
        <f t="shared" ref="N1253:P1253" si="1737">N1251/N1252</f>
        <v>36.037734256928566</v>
      </c>
      <c r="O1253">
        <f t="shared" si="1737"/>
        <v>35.124199270446375</v>
      </c>
      <c r="P1253">
        <f t="shared" si="1737"/>
        <v>35.619187801469629</v>
      </c>
    </row>
    <row r="1254" spans="1:19" x14ac:dyDescent="0.25">
      <c r="A1254" t="s">
        <v>290</v>
      </c>
      <c r="C1254">
        <v>100</v>
      </c>
      <c r="D1254">
        <f>(D1253/C1253)*C1254</f>
        <v>123.19038895517681</v>
      </c>
      <c r="E1254">
        <f t="shared" ref="E1254" si="1738">(E1253/D1253)*D1254</f>
        <v>198.87030039603934</v>
      </c>
      <c r="F1254">
        <f>(F1253/D1253)*D1254</f>
        <v>168.55462263639242</v>
      </c>
      <c r="G1254">
        <v>100</v>
      </c>
      <c r="H1254">
        <f t="shared" ref="H1254:M1254" si="1739">(H1253/G1253)*G1254</f>
        <v>139.4126811058365</v>
      </c>
      <c r="I1254">
        <f t="shared" si="1739"/>
        <v>126.58432888323567</v>
      </c>
      <c r="J1254">
        <f t="shared" si="1739"/>
        <v>180.64473405513323</v>
      </c>
      <c r="K1254">
        <f t="shared" si="1739"/>
        <v>168.27197189750154</v>
      </c>
      <c r="L1254">
        <f t="shared" si="1739"/>
        <v>188.63235021363803</v>
      </c>
      <c r="M1254">
        <f t="shared" si="1739"/>
        <v>191.67679885400227</v>
      </c>
      <c r="N1254">
        <f t="shared" ref="N1254" si="1740">(N1253/M1253)*M1254</f>
        <v>186.67193587665608</v>
      </c>
      <c r="O1254">
        <f t="shared" ref="O1254" si="1741">(O1253/N1253)*N1254</f>
        <v>181.93991406857307</v>
      </c>
      <c r="P1254">
        <f t="shared" ref="P1254" si="1742">(P1253/O1253)*O1254</f>
        <v>184.503906207038</v>
      </c>
    </row>
    <row r="1256" spans="1:19" x14ac:dyDescent="0.25">
      <c r="A1256" t="s">
        <v>297</v>
      </c>
      <c r="G1256">
        <v>7.3</v>
      </c>
      <c r="H1256">
        <v>9.4</v>
      </c>
      <c r="I1256">
        <v>33.6</v>
      </c>
      <c r="J1256">
        <v>58.6</v>
      </c>
      <c r="K1256">
        <v>83.6</v>
      </c>
      <c r="L1256">
        <v>52</v>
      </c>
      <c r="M1256">
        <v>91.8</v>
      </c>
      <c r="O1256" s="5" t="s">
        <v>829</v>
      </c>
    </row>
    <row r="1257" spans="1:19" x14ac:dyDescent="0.25">
      <c r="A1257" t="s">
        <v>299</v>
      </c>
      <c r="G1257">
        <f>G1256/G1250/G1252</f>
        <v>0.44739461601124458</v>
      </c>
      <c r="H1257">
        <f t="shared" ref="H1257:M1257" si="1743">H1256/H1250/H1252</f>
        <v>0.53828307186547408</v>
      </c>
      <c r="I1257">
        <f t="shared" si="1743"/>
        <v>1.7888955445441161</v>
      </c>
      <c r="J1257">
        <f t="shared" si="1743"/>
        <v>2.8423167787488541</v>
      </c>
      <c r="K1257">
        <f t="shared" si="1743"/>
        <v>3.7151737682782575</v>
      </c>
      <c r="L1257">
        <f t="shared" si="1743"/>
        <v>2.1300814266556185</v>
      </c>
      <c r="M1257">
        <f t="shared" si="1743"/>
        <v>3.5274786097893123</v>
      </c>
    </row>
    <row r="1258" spans="1:19" x14ac:dyDescent="0.25">
      <c r="A1258" t="s">
        <v>301</v>
      </c>
      <c r="G1258">
        <v>100</v>
      </c>
      <c r="H1258">
        <f t="shared" ref="H1258" si="1744">(H1257/G1257)*G1258</f>
        <v>120.3150535570918</v>
      </c>
      <c r="I1258">
        <f t="shared" ref="I1258" si="1745">(I1257/H1257)*H1258</f>
        <v>399.84735634350039</v>
      </c>
      <c r="J1258">
        <f t="shared" ref="J1258" si="1746">(J1257/I1257)*I1258</f>
        <v>635.30419835839439</v>
      </c>
      <c r="K1258">
        <f t="shared" ref="K1258" si="1747">(K1257/J1257)*J1258</f>
        <v>830.4019841367251</v>
      </c>
      <c r="L1258">
        <f t="shared" ref="L1258" si="1748">(L1257/K1257)*K1258</f>
        <v>476.10797055324474</v>
      </c>
      <c r="M1258">
        <f t="shared" ref="M1258" si="1749">(M1257/L1257)*L1258</f>
        <v>788.44905225695754</v>
      </c>
    </row>
    <row r="1259" spans="1:19" x14ac:dyDescent="0.25">
      <c r="A1259" t="s">
        <v>294</v>
      </c>
      <c r="G1259">
        <v>16</v>
      </c>
      <c r="H1259">
        <v>21</v>
      </c>
      <c r="I1259">
        <v>29.1</v>
      </c>
      <c r="J1259">
        <v>30.1</v>
      </c>
      <c r="K1259">
        <v>44.8</v>
      </c>
      <c r="L1259">
        <v>75</v>
      </c>
      <c r="M1259">
        <v>110</v>
      </c>
    </row>
    <row r="1260" spans="1:19" x14ac:dyDescent="0.25">
      <c r="A1260" t="s">
        <v>298</v>
      </c>
      <c r="G1260">
        <f>G1259/G1250/G1252</f>
        <v>0.98059093920272788</v>
      </c>
      <c r="H1260">
        <f t="shared" ref="H1260:M1260" si="1750">H1259/H1250/H1252</f>
        <v>1.2025472882101016</v>
      </c>
      <c r="I1260">
        <f t="shared" si="1750"/>
        <v>1.5493113198283863</v>
      </c>
      <c r="J1260">
        <f t="shared" si="1750"/>
        <v>1.4599613488112715</v>
      </c>
      <c r="K1260">
        <f t="shared" si="1750"/>
        <v>1.9909065169720805</v>
      </c>
      <c r="L1260">
        <f t="shared" si="1750"/>
        <v>3.0722328269071419</v>
      </c>
      <c r="M1260">
        <f t="shared" si="1750"/>
        <v>4.2268262208804392</v>
      </c>
    </row>
    <row r="1261" spans="1:19" x14ac:dyDescent="0.25">
      <c r="A1261" t="s">
        <v>300</v>
      </c>
      <c r="G1261">
        <v>100</v>
      </c>
      <c r="H1261">
        <f t="shared" ref="H1261" si="1751">(H1260/G1260)*G1261</f>
        <v>122.6349581802006</v>
      </c>
      <c r="I1261">
        <f t="shared" ref="I1261" si="1752">(I1260/H1260)*H1261</f>
        <v>157.99771932300925</v>
      </c>
      <c r="J1261">
        <f t="shared" ref="J1261" si="1753">(J1260/I1260)*I1261</f>
        <v>148.88586977953284</v>
      </c>
      <c r="K1261">
        <f t="shared" ref="K1261" si="1754">(K1260/J1260)*J1261</f>
        <v>203.03129851381172</v>
      </c>
      <c r="L1261">
        <f t="shared" ref="L1261" si="1755">(L1260/K1260)*K1261</f>
        <v>313.30422341093919</v>
      </c>
      <c r="M1261">
        <f t="shared" ref="M1261" si="1756">(M1260/L1260)*L1261</f>
        <v>431.04887592751686</v>
      </c>
    </row>
    <row r="1263" spans="1:19" x14ac:dyDescent="0.25">
      <c r="A1263" s="2" t="s">
        <v>98</v>
      </c>
      <c r="B1263" s="2"/>
      <c r="C1263" t="s">
        <v>500</v>
      </c>
    </row>
    <row r="1264" spans="1:19" x14ac:dyDescent="0.25">
      <c r="A1264" s="4" t="s">
        <v>794</v>
      </c>
      <c r="B1264" s="4"/>
      <c r="C1264">
        <v>2015</v>
      </c>
      <c r="D1264">
        <v>2016</v>
      </c>
      <c r="E1264">
        <v>2017</v>
      </c>
      <c r="F1264">
        <f>E1264+1</f>
        <v>2018</v>
      </c>
      <c r="G1264">
        <f t="shared" ref="G1264:J1264" si="1757">F1264+1</f>
        <v>2019</v>
      </c>
      <c r="H1264">
        <f t="shared" si="1757"/>
        <v>2020</v>
      </c>
      <c r="I1264">
        <f t="shared" si="1757"/>
        <v>2021</v>
      </c>
      <c r="J1264">
        <f t="shared" si="1757"/>
        <v>2022</v>
      </c>
      <c r="K1264">
        <f>J1264+1</f>
        <v>2023</v>
      </c>
      <c r="L1264">
        <f t="shared" ref="L1264:M1264" si="1758">K1264+1</f>
        <v>2024</v>
      </c>
      <c r="M1264">
        <f t="shared" si="1758"/>
        <v>2025</v>
      </c>
      <c r="N1264">
        <f t="shared" ref="N1264" si="1759">M1264+1</f>
        <v>2026</v>
      </c>
    </row>
    <row r="1265" spans="1:19" x14ac:dyDescent="0.25">
      <c r="A1265" t="s">
        <v>282</v>
      </c>
      <c r="C1265" s="13">
        <v>4.8849999999999998</v>
      </c>
      <c r="D1265" s="13">
        <v>4.5179999999999998</v>
      </c>
      <c r="E1265" s="13">
        <v>3.6059999999999999</v>
      </c>
      <c r="F1265" s="13">
        <v>3.387</v>
      </c>
      <c r="G1265" s="13">
        <v>4.806</v>
      </c>
      <c r="H1265" s="13">
        <v>6.1539999999999999</v>
      </c>
      <c r="I1265" s="13">
        <v>5.5119999999999996</v>
      </c>
      <c r="J1265" s="13">
        <v>6.6340000000000003</v>
      </c>
      <c r="K1265" s="13">
        <v>5.37</v>
      </c>
      <c r="L1265" s="13">
        <v>4.6390000000000002</v>
      </c>
      <c r="M1265" s="13">
        <v>2.0910000000000002</v>
      </c>
      <c r="N1265" s="13">
        <v>4.7149999999999999</v>
      </c>
      <c r="O1265" s="13"/>
      <c r="P1265" s="13"/>
      <c r="Q1265" s="13"/>
      <c r="R1265" s="13"/>
      <c r="S1265" s="13"/>
    </row>
    <row r="1266" spans="1:19" x14ac:dyDescent="0.25">
      <c r="A1266" t="s">
        <v>501</v>
      </c>
      <c r="C1266" s="8">
        <v>137718.70000000001</v>
      </c>
      <c r="D1266" s="8">
        <v>153916.70000000001</v>
      </c>
      <c r="E1266" s="8">
        <v>170900.4</v>
      </c>
      <c r="F1266">
        <v>188997</v>
      </c>
      <c r="G1266">
        <v>201036</v>
      </c>
      <c r="H1266">
        <v>198541</v>
      </c>
      <c r="I1266">
        <v>235974</v>
      </c>
      <c r="J1266">
        <v>268905</v>
      </c>
      <c r="K1266">
        <v>301230</v>
      </c>
      <c r="L1266">
        <v>330682</v>
      </c>
      <c r="M1266">
        <v>358841</v>
      </c>
      <c r="N1266">
        <v>395165</v>
      </c>
    </row>
    <row r="1267" spans="1:19" x14ac:dyDescent="0.25">
      <c r="A1267" t="s">
        <v>502</v>
      </c>
      <c r="C1267">
        <v>27.1</v>
      </c>
      <c r="D1267">
        <v>27.3</v>
      </c>
      <c r="E1267">
        <v>26.2</v>
      </c>
      <c r="F1267">
        <v>26.3</v>
      </c>
      <c r="G1267">
        <v>26.8</v>
      </c>
      <c r="H1267">
        <v>31</v>
      </c>
      <c r="I1267">
        <v>29.9</v>
      </c>
      <c r="J1267">
        <v>29.1</v>
      </c>
      <c r="K1267">
        <v>28.6</v>
      </c>
      <c r="L1267">
        <v>28.3</v>
      </c>
      <c r="M1267">
        <v>27.3</v>
      </c>
      <c r="N1267">
        <v>27.4</v>
      </c>
    </row>
    <row r="1268" spans="1:19" x14ac:dyDescent="0.25">
      <c r="A1268" t="s">
        <v>503</v>
      </c>
      <c r="C1268">
        <v>4.7</v>
      </c>
      <c r="D1268">
        <v>4.7</v>
      </c>
      <c r="E1268">
        <v>4.8</v>
      </c>
      <c r="F1268">
        <v>4.8</v>
      </c>
      <c r="G1268">
        <v>4.8</v>
      </c>
      <c r="H1268">
        <v>5.7</v>
      </c>
      <c r="I1268">
        <v>5.3</v>
      </c>
      <c r="J1268">
        <v>5.2</v>
      </c>
      <c r="K1268">
        <v>5.2</v>
      </c>
      <c r="L1268">
        <v>4.8</v>
      </c>
      <c r="M1268">
        <v>5.5</v>
      </c>
      <c r="N1268" s="8">
        <v>5.5</v>
      </c>
      <c r="O1268" s="8"/>
      <c r="P1268" s="8"/>
    </row>
    <row r="1269" spans="1:19" x14ac:dyDescent="0.25">
      <c r="A1269" s="7" t="s">
        <v>283</v>
      </c>
      <c r="B1269" s="7"/>
      <c r="C1269" s="8">
        <f t="shared" ref="C1269:D1269" si="1760">C1266*(C1267/100)</f>
        <v>37321.767700000004</v>
      </c>
      <c r="D1269" s="8">
        <f t="shared" si="1760"/>
        <v>42019.259100000003</v>
      </c>
      <c r="E1269" s="8">
        <f>E1266*(E1267/100)</f>
        <v>44775.904800000004</v>
      </c>
      <c r="F1269" s="8">
        <f>F1266*(F1267/100)</f>
        <v>49706.211000000003</v>
      </c>
      <c r="G1269" s="8">
        <f>G1266*(G1267/100)</f>
        <v>53877.648000000001</v>
      </c>
      <c r="H1269" s="8">
        <f>H1266*(H1267/100)</f>
        <v>61547.71</v>
      </c>
      <c r="I1269" s="8">
        <f t="shared" ref="I1269:M1269" si="1761">I1266*(I1267/100)</f>
        <v>70556.225999999995</v>
      </c>
      <c r="J1269" s="8">
        <f t="shared" si="1761"/>
        <v>78251.35500000001</v>
      </c>
      <c r="K1269" s="8">
        <f t="shared" si="1761"/>
        <v>86151.780000000013</v>
      </c>
      <c r="L1269" s="8">
        <f t="shared" si="1761"/>
        <v>93583.006000000008</v>
      </c>
      <c r="M1269" s="8">
        <f t="shared" si="1761"/>
        <v>97963.593000000008</v>
      </c>
      <c r="N1269" s="8">
        <f t="shared" ref="N1269" si="1762">N1266*(N1267/100)</f>
        <v>108275.20999999999</v>
      </c>
    </row>
    <row r="1270" spans="1:19" x14ac:dyDescent="0.25">
      <c r="A1270" s="7" t="s">
        <v>284</v>
      </c>
      <c r="B1270" s="7"/>
      <c r="C1270">
        <f t="shared" ref="C1270:D1270" si="1763">C1266*(C1268/100)</f>
        <v>6472.7789000000002</v>
      </c>
      <c r="D1270">
        <f t="shared" si="1763"/>
        <v>7234.0849000000007</v>
      </c>
      <c r="E1270">
        <f>E1266*(E1268/100)</f>
        <v>8203.2191999999995</v>
      </c>
      <c r="F1270">
        <f>F1266*(F1268/100)</f>
        <v>9071.8559999999998</v>
      </c>
      <c r="G1270">
        <f>G1266*(G1268/100)</f>
        <v>9649.728000000001</v>
      </c>
      <c r="H1270">
        <f>H1266*(H1268/100)</f>
        <v>11316.837</v>
      </c>
      <c r="I1270">
        <f t="shared" ref="I1270:M1270" si="1764">I1266*(I1268/100)</f>
        <v>12506.621999999999</v>
      </c>
      <c r="J1270">
        <f t="shared" si="1764"/>
        <v>13983.060000000001</v>
      </c>
      <c r="K1270">
        <f t="shared" si="1764"/>
        <v>15663.960000000001</v>
      </c>
      <c r="L1270">
        <f t="shared" si="1764"/>
        <v>15872.736000000001</v>
      </c>
      <c r="M1270">
        <f t="shared" si="1764"/>
        <v>19736.255000000001</v>
      </c>
      <c r="N1270">
        <f t="shared" ref="N1270" si="1765">N1266*(N1268/100)</f>
        <v>21734.075000000001</v>
      </c>
      <c r="O1270" s="8"/>
      <c r="P1270" s="8"/>
    </row>
    <row r="1271" spans="1:19" x14ac:dyDescent="0.25">
      <c r="A1271" s="7" t="s">
        <v>285</v>
      </c>
      <c r="B1271" s="7"/>
      <c r="C1271" s="8">
        <f t="shared" ref="C1271:D1271" si="1766">C1269-C1270</f>
        <v>30848.988800000003</v>
      </c>
      <c r="D1271" s="8">
        <f t="shared" si="1766"/>
        <v>34785.174200000001</v>
      </c>
      <c r="E1271" s="8">
        <f>E1269-E1270</f>
        <v>36572.685600000004</v>
      </c>
      <c r="F1271" s="8">
        <f t="shared" ref="F1271:M1271" si="1767">F1269-F1270</f>
        <v>40634.355000000003</v>
      </c>
      <c r="G1271" s="8">
        <f t="shared" si="1767"/>
        <v>44227.92</v>
      </c>
      <c r="H1271" s="8">
        <f t="shared" si="1767"/>
        <v>50230.873</v>
      </c>
      <c r="I1271" s="8">
        <f t="shared" si="1767"/>
        <v>58049.603999999992</v>
      </c>
      <c r="J1271" s="8">
        <f t="shared" si="1767"/>
        <v>64268.295000000013</v>
      </c>
      <c r="K1271" s="8">
        <f t="shared" si="1767"/>
        <v>70487.820000000007</v>
      </c>
      <c r="L1271" s="8">
        <f t="shared" si="1767"/>
        <v>77710.27</v>
      </c>
      <c r="M1271" s="8">
        <f t="shared" si="1767"/>
        <v>78227.338000000003</v>
      </c>
      <c r="N1271" s="8">
        <f t="shared" ref="N1271" si="1768">N1269-N1270</f>
        <v>86541.134999999995</v>
      </c>
    </row>
    <row r="1272" spans="1:19" x14ac:dyDescent="0.25">
      <c r="A1272" t="s">
        <v>286</v>
      </c>
      <c r="C1272">
        <v>1</v>
      </c>
      <c r="D1272">
        <f t="shared" ref="D1272:N1272" si="1769">C1272*(1+(D1265/100))</f>
        <v>1.04518</v>
      </c>
      <c r="E1272">
        <f t="shared" si="1769"/>
        <v>1.0828691907999999</v>
      </c>
      <c r="F1272">
        <f t="shared" si="1769"/>
        <v>1.119545970292396</v>
      </c>
      <c r="G1272">
        <f t="shared" si="1769"/>
        <v>1.1733513496246486</v>
      </c>
      <c r="H1272">
        <f t="shared" si="1769"/>
        <v>1.2455593916805494</v>
      </c>
      <c r="I1272">
        <f t="shared" si="1769"/>
        <v>1.3142146253499813</v>
      </c>
      <c r="J1272">
        <f t="shared" si="1769"/>
        <v>1.4013996235956991</v>
      </c>
      <c r="K1272">
        <f t="shared" si="1769"/>
        <v>1.4766547833827883</v>
      </c>
      <c r="L1272">
        <f t="shared" si="1769"/>
        <v>1.5451567987839159</v>
      </c>
      <c r="M1272">
        <f t="shared" si="1769"/>
        <v>1.5774660274464876</v>
      </c>
      <c r="N1272">
        <f t="shared" si="1769"/>
        <v>1.6518435506405895</v>
      </c>
    </row>
    <row r="1273" spans="1:19" x14ac:dyDescent="0.25">
      <c r="A1273" t="s">
        <v>287</v>
      </c>
      <c r="C1273">
        <f>C1271/C1272</f>
        <v>30848.988800000003</v>
      </c>
      <c r="D1273">
        <f t="shared" ref="D1273:M1273" si="1770">D1271/D1272</f>
        <v>33281.515337071127</v>
      </c>
      <c r="E1273">
        <f t="shared" si="1770"/>
        <v>33773.87214514886</v>
      </c>
      <c r="F1273">
        <f t="shared" si="1770"/>
        <v>36295.387664507762</v>
      </c>
      <c r="G1273">
        <f t="shared" si="1770"/>
        <v>37693.671221453296</v>
      </c>
      <c r="H1273">
        <f t="shared" si="1770"/>
        <v>40327.962950226618</v>
      </c>
      <c r="I1273">
        <f t="shared" si="1770"/>
        <v>44170.566116277332</v>
      </c>
      <c r="J1273">
        <f t="shared" si="1770"/>
        <v>45860.077252697534</v>
      </c>
      <c r="K1273">
        <f t="shared" si="1770"/>
        <v>47734.799489507823</v>
      </c>
      <c r="L1273">
        <f t="shared" si="1770"/>
        <v>50292.805274623446</v>
      </c>
      <c r="M1273">
        <f t="shared" si="1770"/>
        <v>49590.505683745199</v>
      </c>
      <c r="N1273">
        <f t="shared" ref="N1273" si="1771">N1271/N1272</f>
        <v>52390.636490022982</v>
      </c>
      <c r="O1273" s="8"/>
      <c r="P1273" s="8"/>
      <c r="Q1273" s="8"/>
    </row>
    <row r="1274" spans="1:19" x14ac:dyDescent="0.25">
      <c r="A1274" t="s">
        <v>288</v>
      </c>
      <c r="C1274" s="13">
        <v>1328.0239999999999</v>
      </c>
      <c r="D1274" s="13">
        <v>1343.944</v>
      </c>
      <c r="E1274" s="13">
        <v>1359.6569999999999</v>
      </c>
      <c r="F1274" s="13">
        <v>1374.6590000000001</v>
      </c>
      <c r="G1274" s="13">
        <v>1389.03</v>
      </c>
      <c r="H1274" s="13">
        <v>1402.6179999999999</v>
      </c>
      <c r="I1274" s="13">
        <v>1414.204</v>
      </c>
      <c r="J1274" s="13">
        <v>1425.423</v>
      </c>
      <c r="K1274" s="13">
        <v>1438.07</v>
      </c>
      <c r="L1274" s="13">
        <v>1450.9359999999999</v>
      </c>
      <c r="M1274" s="13">
        <v>1463.866</v>
      </c>
      <c r="N1274" s="13">
        <v>1476.626</v>
      </c>
      <c r="O1274" s="13"/>
      <c r="P1274" s="13"/>
      <c r="Q1274" s="13"/>
      <c r="R1274" s="13"/>
      <c r="S1274" s="13"/>
    </row>
    <row r="1275" spans="1:19" x14ac:dyDescent="0.25">
      <c r="A1275" t="s">
        <v>289</v>
      </c>
      <c r="C1275">
        <f>C1273/C1274</f>
        <v>23.229240435413821</v>
      </c>
      <c r="D1275">
        <f t="shared" ref="D1275:H1275" si="1772">D1273/D1274</f>
        <v>24.764064080847959</v>
      </c>
      <c r="E1275">
        <f t="shared" si="1772"/>
        <v>24.839994311174703</v>
      </c>
      <c r="F1275">
        <f t="shared" si="1772"/>
        <v>26.403193566191877</v>
      </c>
      <c r="G1275">
        <f t="shared" si="1772"/>
        <v>27.136686192129254</v>
      </c>
      <c r="H1275">
        <f t="shared" si="1772"/>
        <v>28.751921727959161</v>
      </c>
      <c r="I1275">
        <f t="shared" ref="I1275:N1275" si="1773">I1273/I1274</f>
        <v>31.233518018812941</v>
      </c>
      <c r="J1275">
        <f t="shared" si="1773"/>
        <v>32.172960063572383</v>
      </c>
      <c r="K1275">
        <f t="shared" si="1773"/>
        <v>33.19365503035862</v>
      </c>
      <c r="L1275">
        <f t="shared" si="1773"/>
        <v>34.662318168839597</v>
      </c>
      <c r="M1275">
        <f t="shared" si="1773"/>
        <v>33.876396940529531</v>
      </c>
      <c r="N1275">
        <f t="shared" si="1773"/>
        <v>35.479963436931882</v>
      </c>
    </row>
    <row r="1276" spans="1:19" x14ac:dyDescent="0.25">
      <c r="A1276" t="s">
        <v>290</v>
      </c>
      <c r="G1276">
        <v>100</v>
      </c>
      <c r="H1276">
        <f t="shared" ref="H1276:N1276" si="1774">(H1275/G1275)*G1276</f>
        <v>105.9522210058883</v>
      </c>
      <c r="I1276">
        <f t="shared" si="1774"/>
        <v>115.09702326097553</v>
      </c>
      <c r="J1276">
        <f t="shared" si="1774"/>
        <v>118.55891259450779</v>
      </c>
      <c r="K1276">
        <f t="shared" si="1774"/>
        <v>122.32022287226117</v>
      </c>
      <c r="L1276">
        <f t="shared" si="1774"/>
        <v>127.73231751079867</v>
      </c>
      <c r="M1276">
        <f t="shared" si="1774"/>
        <v>124.83615980478511</v>
      </c>
      <c r="N1276">
        <f t="shared" si="1774"/>
        <v>130.74537983647582</v>
      </c>
    </row>
    <row r="1278" spans="1:19" x14ac:dyDescent="0.25">
      <c r="A1278" t="s">
        <v>297</v>
      </c>
      <c r="G1278">
        <v>2700</v>
      </c>
      <c r="H1278">
        <v>2800</v>
      </c>
      <c r="I1278">
        <v>3200</v>
      </c>
      <c r="J1278">
        <v>4600</v>
      </c>
      <c r="K1278">
        <v>4500</v>
      </c>
      <c r="L1278">
        <v>5200</v>
      </c>
      <c r="M1278">
        <v>5700</v>
      </c>
      <c r="O1278" s="5" t="s">
        <v>828</v>
      </c>
    </row>
    <row r="1279" spans="1:19" x14ac:dyDescent="0.25">
      <c r="A1279" t="s">
        <v>299</v>
      </c>
      <c r="G1279">
        <f>G1278/G1272/G1274</f>
        <v>1.6566244290653727</v>
      </c>
      <c r="H1279">
        <f t="shared" ref="H1279:M1279" si="1775">H1278/H1272/H1274</f>
        <v>1.6027071804681881</v>
      </c>
      <c r="I1279">
        <f t="shared" si="1775"/>
        <v>1.7217560633178726</v>
      </c>
      <c r="J1279">
        <f t="shared" si="1775"/>
        <v>2.3027780072963338</v>
      </c>
      <c r="K1279">
        <f t="shared" si="1775"/>
        <v>2.1191100481844067</v>
      </c>
      <c r="L1279">
        <f t="shared" si="1775"/>
        <v>2.3194367292504054</v>
      </c>
      <c r="M1279">
        <f t="shared" si="1775"/>
        <v>2.4683885135017416</v>
      </c>
      <c r="O1279" s="5"/>
    </row>
    <row r="1280" spans="1:19" x14ac:dyDescent="0.25">
      <c r="A1280" t="s">
        <v>301</v>
      </c>
      <c r="G1280">
        <v>100</v>
      </c>
      <c r="H1280">
        <f t="shared" ref="H1280" si="1776">(H1279/G1279)*G1280</f>
        <v>96.745354731512478</v>
      </c>
      <c r="I1280">
        <f t="shared" ref="I1280" si="1777">(I1279/H1279)*H1280</f>
        <v>103.93158721492749</v>
      </c>
      <c r="J1280">
        <f t="shared" ref="J1280" si="1778">(J1279/I1279)*I1280</f>
        <v>139.00422853208227</v>
      </c>
      <c r="K1280">
        <f t="shared" ref="K1280" si="1779">(K1279/J1279)*J1280</f>
        <v>127.91734873666913</v>
      </c>
      <c r="L1280">
        <f t="shared" ref="L1280" si="1780">(L1279/K1279)*K1280</f>
        <v>140.00981082712727</v>
      </c>
      <c r="M1280">
        <f t="shared" ref="M1280" si="1781">(M1279/L1279)*L1280</f>
        <v>149.00109344001081</v>
      </c>
      <c r="O1280" s="5"/>
    </row>
    <row r="1281" spans="1:19" x14ac:dyDescent="0.25">
      <c r="A1281" t="s">
        <v>294</v>
      </c>
      <c r="G1281">
        <v>5200</v>
      </c>
      <c r="H1281">
        <v>5800</v>
      </c>
      <c r="I1281">
        <v>5800</v>
      </c>
      <c r="J1281">
        <v>6400</v>
      </c>
      <c r="K1281">
        <v>7200</v>
      </c>
      <c r="L1281">
        <v>8000</v>
      </c>
      <c r="M1281">
        <v>9100</v>
      </c>
    </row>
    <row r="1282" spans="1:19" x14ac:dyDescent="0.25">
      <c r="A1282" t="s">
        <v>298</v>
      </c>
      <c r="G1282">
        <f>G1281/G1272/G1274</f>
        <v>3.1905359374592366</v>
      </c>
      <c r="H1282">
        <f t="shared" ref="H1282:M1282" si="1782">H1281/H1272/H1274</f>
        <v>3.3198934452555324</v>
      </c>
      <c r="I1282">
        <f t="shared" si="1782"/>
        <v>3.1206828647636438</v>
      </c>
      <c r="J1282">
        <f t="shared" si="1782"/>
        <v>3.203865053629682</v>
      </c>
      <c r="K1282">
        <f t="shared" si="1782"/>
        <v>3.3905760770950506</v>
      </c>
      <c r="L1282">
        <f t="shared" si="1782"/>
        <v>3.5683641988467771</v>
      </c>
      <c r="M1282">
        <f t="shared" si="1782"/>
        <v>3.9407606092747103</v>
      </c>
    </row>
    <row r="1283" spans="1:19" x14ac:dyDescent="0.25">
      <c r="A1283" t="s">
        <v>300</v>
      </c>
      <c r="G1283">
        <v>100</v>
      </c>
      <c r="H1283">
        <f t="shared" ref="H1283" si="1783">(H1282/G1282)*G1283</f>
        <v>104.05441312468993</v>
      </c>
      <c r="I1283">
        <f t="shared" ref="I1283" si="1784">(I1282/H1282)*H1283</f>
        <v>97.810616333279114</v>
      </c>
      <c r="J1283">
        <f t="shared" ref="J1283" si="1785">(J1282/I1282)*I1283</f>
        <v>100.41777044458118</v>
      </c>
      <c r="K1283">
        <f t="shared" ref="K1283" si="1786">(K1282/J1282)*J1283</f>
        <v>106.26979741200203</v>
      </c>
      <c r="L1283">
        <f t="shared" ref="L1283" si="1787">(L1282/K1282)*K1283</f>
        <v>111.8421565778827</v>
      </c>
      <c r="M1283">
        <f t="shared" ref="M1283" si="1788">(M1282/L1282)*L1283</f>
        <v>123.51406429895633</v>
      </c>
    </row>
    <row r="1285" spans="1:19" x14ac:dyDescent="0.25">
      <c r="A1285" s="2" t="s">
        <v>183</v>
      </c>
      <c r="B1285" s="2"/>
      <c r="C1285" t="s">
        <v>504</v>
      </c>
      <c r="D1285" t="s">
        <v>184</v>
      </c>
      <c r="E1285" t="s">
        <v>505</v>
      </c>
      <c r="F1285" t="s">
        <v>506</v>
      </c>
    </row>
    <row r="1286" spans="1:19" x14ac:dyDescent="0.25">
      <c r="A1286" s="4" t="s">
        <v>746</v>
      </c>
      <c r="B1286" s="4"/>
      <c r="C1286">
        <v>2015</v>
      </c>
      <c r="D1286">
        <v>2016</v>
      </c>
      <c r="E1286">
        <v>2017</v>
      </c>
      <c r="F1286">
        <f>E1286+1</f>
        <v>2018</v>
      </c>
      <c r="G1286">
        <f t="shared" ref="G1286:J1286" si="1789">F1286+1</f>
        <v>2019</v>
      </c>
      <c r="H1286">
        <f t="shared" si="1789"/>
        <v>2020</v>
      </c>
      <c r="I1286">
        <f t="shared" si="1789"/>
        <v>2021</v>
      </c>
      <c r="J1286">
        <f t="shared" si="1789"/>
        <v>2022</v>
      </c>
      <c r="K1286">
        <f>J1286+1</f>
        <v>2023</v>
      </c>
      <c r="L1286">
        <f t="shared" ref="L1286:M1286" si="1790">K1286+1</f>
        <v>2024</v>
      </c>
      <c r="M1286">
        <f t="shared" si="1790"/>
        <v>2025</v>
      </c>
      <c r="N1286">
        <f t="shared" ref="N1286" si="1791">M1286+1</f>
        <v>2026</v>
      </c>
      <c r="O1286">
        <f t="shared" ref="O1286" si="1792">N1286+1</f>
        <v>2027</v>
      </c>
      <c r="P1286">
        <f t="shared" ref="P1286" si="1793">O1286+1</f>
        <v>2028</v>
      </c>
    </row>
    <row r="1287" spans="1:19" x14ac:dyDescent="0.25">
      <c r="A1287" t="s">
        <v>282</v>
      </c>
      <c r="C1287" s="13">
        <v>-0.56899999999999995</v>
      </c>
      <c r="D1287" s="13">
        <v>0.497</v>
      </c>
      <c r="E1287" s="13">
        <v>0.503</v>
      </c>
      <c r="F1287" s="13">
        <v>3.6</v>
      </c>
      <c r="G1287" s="13">
        <v>2.2200000000000002</v>
      </c>
      <c r="H1287" s="13">
        <v>2.927</v>
      </c>
      <c r="I1287" s="13">
        <v>0.183</v>
      </c>
      <c r="J1287" s="13">
        <v>5.4029999999999996</v>
      </c>
      <c r="K1287" s="13">
        <v>5.0890000000000004</v>
      </c>
      <c r="L1287" s="13">
        <v>4.2300000000000004</v>
      </c>
      <c r="M1287" s="13">
        <v>3.3540000000000001</v>
      </c>
      <c r="N1287" s="13">
        <v>3.2210000000000001</v>
      </c>
      <c r="O1287" s="13">
        <v>2.5</v>
      </c>
      <c r="P1287" s="13">
        <v>2.5</v>
      </c>
      <c r="Q1287" s="13"/>
      <c r="R1287" s="13"/>
      <c r="S1287" s="13"/>
    </row>
    <row r="1288" spans="1:19" x14ac:dyDescent="0.25">
      <c r="A1288" s="7" t="s">
        <v>283</v>
      </c>
      <c r="B1288" s="7"/>
      <c r="C1288">
        <v>4382</v>
      </c>
      <c r="D1288">
        <v>4609</v>
      </c>
      <c r="E1288">
        <v>4930</v>
      </c>
      <c r="F1288">
        <v>3877</v>
      </c>
      <c r="G1288">
        <v>4712</v>
      </c>
      <c r="H1288">
        <v>5095</v>
      </c>
      <c r="I1288">
        <v>4618</v>
      </c>
      <c r="J1288">
        <v>5207</v>
      </c>
      <c r="K1288">
        <v>5574</v>
      </c>
      <c r="L1288">
        <v>5302</v>
      </c>
      <c r="M1288">
        <v>6178</v>
      </c>
      <c r="N1288">
        <v>6547</v>
      </c>
      <c r="O1288">
        <v>6820</v>
      </c>
      <c r="P1288">
        <v>7143</v>
      </c>
    </row>
    <row r="1289" spans="1:19" x14ac:dyDescent="0.25">
      <c r="A1289" s="7" t="s">
        <v>284</v>
      </c>
      <c r="B1289" s="7"/>
      <c r="C1289">
        <v>40</v>
      </c>
      <c r="D1289">
        <v>9</v>
      </c>
      <c r="E1289">
        <v>169</v>
      </c>
      <c r="F1289">
        <v>10</v>
      </c>
      <c r="G1289">
        <v>20</v>
      </c>
      <c r="H1289">
        <v>25</v>
      </c>
      <c r="I1289">
        <v>27</v>
      </c>
      <c r="J1289">
        <v>44</v>
      </c>
      <c r="K1289">
        <v>41</v>
      </c>
      <c r="L1289">
        <v>73</v>
      </c>
      <c r="M1289">
        <v>87</v>
      </c>
      <c r="N1289">
        <v>78</v>
      </c>
      <c r="O1289">
        <v>90</v>
      </c>
      <c r="P1289">
        <v>113</v>
      </c>
    </row>
    <row r="1290" spans="1:19" x14ac:dyDescent="0.25">
      <c r="A1290" s="7" t="s">
        <v>285</v>
      </c>
      <c r="B1290" s="7"/>
      <c r="C1290" s="8">
        <f t="shared" ref="C1290:D1290" si="1794">C1288-C1289</f>
        <v>4342</v>
      </c>
      <c r="D1290" s="8">
        <f t="shared" si="1794"/>
        <v>4600</v>
      </c>
      <c r="E1290" s="8">
        <f>E1288-E1289</f>
        <v>4761</v>
      </c>
      <c r="F1290" s="8">
        <f t="shared" ref="F1290:M1290" si="1795">F1288-F1289</f>
        <v>3867</v>
      </c>
      <c r="G1290" s="8">
        <f t="shared" si="1795"/>
        <v>4692</v>
      </c>
      <c r="H1290" s="8">
        <f t="shared" si="1795"/>
        <v>5070</v>
      </c>
      <c r="I1290" s="8">
        <f t="shared" si="1795"/>
        <v>4591</v>
      </c>
      <c r="J1290" s="8">
        <f t="shared" si="1795"/>
        <v>5163</v>
      </c>
      <c r="K1290" s="8">
        <f t="shared" si="1795"/>
        <v>5533</v>
      </c>
      <c r="L1290" s="8">
        <f t="shared" si="1795"/>
        <v>5229</v>
      </c>
      <c r="M1290" s="8">
        <f t="shared" si="1795"/>
        <v>6091</v>
      </c>
      <c r="N1290" s="8">
        <f t="shared" ref="N1290:P1290" si="1796">N1288-N1289</f>
        <v>6469</v>
      </c>
      <c r="O1290" s="8">
        <f t="shared" si="1796"/>
        <v>6730</v>
      </c>
      <c r="P1290" s="8">
        <f t="shared" si="1796"/>
        <v>7030</v>
      </c>
    </row>
    <row r="1291" spans="1:19" x14ac:dyDescent="0.25">
      <c r="A1291" t="s">
        <v>286</v>
      </c>
      <c r="C1291">
        <v>1</v>
      </c>
      <c r="D1291">
        <f t="shared" ref="D1291:M1291" si="1797">C1291*(1+(D1287/100))</f>
        <v>1.0049699999999999</v>
      </c>
      <c r="E1291">
        <f t="shared" si="1797"/>
        <v>1.0100249991000001</v>
      </c>
      <c r="F1291">
        <f t="shared" si="1797"/>
        <v>1.0463858990676</v>
      </c>
      <c r="G1291">
        <f t="shared" si="1797"/>
        <v>1.0696156660269007</v>
      </c>
      <c r="H1291">
        <f t="shared" si="1797"/>
        <v>1.100923316571508</v>
      </c>
      <c r="I1291">
        <f t="shared" si="1797"/>
        <v>1.1029380062408338</v>
      </c>
      <c r="J1291">
        <f t="shared" si="1797"/>
        <v>1.162529746718026</v>
      </c>
      <c r="K1291">
        <f t="shared" si="1797"/>
        <v>1.2216908855285065</v>
      </c>
      <c r="L1291">
        <f t="shared" si="1797"/>
        <v>1.2733684099863622</v>
      </c>
      <c r="M1291">
        <f t="shared" si="1797"/>
        <v>1.3160771864573046</v>
      </c>
      <c r="N1291">
        <f t="shared" ref="N1291" si="1798">M1291*(1+(N1287/100))</f>
        <v>1.3584680326330945</v>
      </c>
      <c r="O1291">
        <f t="shared" ref="O1291" si="1799">N1291*(1+(O1287/100))</f>
        <v>1.3924297334489217</v>
      </c>
      <c r="P1291">
        <f t="shared" ref="P1291" si="1800">O1291*(1+(P1287/100))</f>
        <v>1.4272404767851448</v>
      </c>
    </row>
    <row r="1292" spans="1:19" x14ac:dyDescent="0.25">
      <c r="A1292" t="s">
        <v>287</v>
      </c>
      <c r="C1292">
        <f>C1290/C1291</f>
        <v>4342</v>
      </c>
      <c r="D1292">
        <f t="shared" ref="D1292:M1292" si="1801">D1290/D1291</f>
        <v>4577.2510622207628</v>
      </c>
      <c r="E1292">
        <f t="shared" si="1801"/>
        <v>4713.7447134896365</v>
      </c>
      <c r="F1292">
        <f t="shared" si="1801"/>
        <v>3695.5773232855645</v>
      </c>
      <c r="G1292">
        <f t="shared" si="1801"/>
        <v>4386.6223626178607</v>
      </c>
      <c r="H1292">
        <f t="shared" si="1801"/>
        <v>4605.2253809910926</v>
      </c>
      <c r="I1292">
        <f t="shared" si="1801"/>
        <v>4162.5186311673124</v>
      </c>
      <c r="J1292">
        <f t="shared" si="1801"/>
        <v>4441.1766791996733</v>
      </c>
      <c r="K1292">
        <f t="shared" si="1801"/>
        <v>4528.9688787408859</v>
      </c>
      <c r="L1292">
        <f t="shared" si="1801"/>
        <v>4106.431382302002</v>
      </c>
      <c r="M1292">
        <f t="shared" si="1801"/>
        <v>4628.1480012552447</v>
      </c>
      <c r="N1292">
        <f t="shared" ref="N1292:P1292" si="1802">N1290/N1291</f>
        <v>4761.9817651956464</v>
      </c>
      <c r="O1292">
        <f t="shared" si="1802"/>
        <v>4833.2780019932516</v>
      </c>
      <c r="P1292">
        <f t="shared" si="1802"/>
        <v>4925.58900503933</v>
      </c>
    </row>
    <row r="1293" spans="1:19" x14ac:dyDescent="0.25">
      <c r="A1293" t="s">
        <v>288</v>
      </c>
      <c r="C1293" s="13">
        <v>0.64700000000000002</v>
      </c>
      <c r="D1293" s="13">
        <v>0.66300000000000003</v>
      </c>
      <c r="E1293" s="13">
        <v>0.67900000000000005</v>
      </c>
      <c r="F1293" s="13">
        <v>0.69499999999999995</v>
      </c>
      <c r="G1293" s="13">
        <v>0.71099999999999997</v>
      </c>
      <c r="H1293" s="13">
        <v>0.72499999999999998</v>
      </c>
      <c r="I1293" s="13">
        <v>0.74</v>
      </c>
      <c r="J1293" s="13">
        <v>0.754</v>
      </c>
      <c r="K1293" s="13">
        <v>0.76900000000000002</v>
      </c>
      <c r="L1293" s="13">
        <v>0.78300000000000003</v>
      </c>
      <c r="M1293" s="13">
        <v>0.79800000000000004</v>
      </c>
      <c r="N1293" s="13">
        <v>0.81299999999999994</v>
      </c>
      <c r="O1293" s="13">
        <v>0.82799999999999996</v>
      </c>
      <c r="P1293" s="13">
        <v>0.84299999999999997</v>
      </c>
      <c r="Q1293" s="13"/>
      <c r="R1293" s="13"/>
      <c r="S1293" s="13"/>
    </row>
    <row r="1294" spans="1:19" x14ac:dyDescent="0.25">
      <c r="A1294" t="s">
        <v>289</v>
      </c>
      <c r="C1294">
        <f>C1292/C1293</f>
        <v>6710.9737248840802</v>
      </c>
      <c r="D1294">
        <f t="shared" ref="D1294:H1294" si="1803">D1292/D1293</f>
        <v>6903.8477559890835</v>
      </c>
      <c r="E1294">
        <f t="shared" si="1803"/>
        <v>6942.1866178050605</v>
      </c>
      <c r="F1294">
        <f t="shared" si="1803"/>
        <v>5317.3774435763526</v>
      </c>
      <c r="G1294">
        <f t="shared" si="1803"/>
        <v>6169.6517055103532</v>
      </c>
      <c r="H1294">
        <f t="shared" si="1803"/>
        <v>6352.0350082635759</v>
      </c>
      <c r="I1294">
        <f>I1292/I1293</f>
        <v>5625.0251772531246</v>
      </c>
      <c r="J1294">
        <f>J1292/J1293</f>
        <v>5890.1547469491688</v>
      </c>
      <c r="K1294">
        <f>K1292/K1293</f>
        <v>5889.4263702742337</v>
      </c>
      <c r="L1294">
        <f>L1292/L1293</f>
        <v>5244.4845240127734</v>
      </c>
      <c r="M1294">
        <f>M1292/M1293</f>
        <v>5799.6842120993042</v>
      </c>
      <c r="N1294">
        <f t="shared" ref="N1294:P1294" si="1804">N1292/N1293</f>
        <v>5857.2961441520874</v>
      </c>
      <c r="O1294">
        <f t="shared" si="1804"/>
        <v>5837.2922729387101</v>
      </c>
      <c r="P1294">
        <f t="shared" si="1804"/>
        <v>5842.9288316006287</v>
      </c>
    </row>
    <row r="1295" spans="1:19" x14ac:dyDescent="0.25">
      <c r="A1295" t="s">
        <v>290</v>
      </c>
      <c r="G1295">
        <v>100</v>
      </c>
      <c r="H1295">
        <f t="shared" ref="H1295:M1295" si="1805">(H1294/G1294)*G1295</f>
        <v>102.9561361233784</v>
      </c>
      <c r="I1295">
        <f t="shared" si="1805"/>
        <v>91.172491507570825</v>
      </c>
      <c r="J1295">
        <f t="shared" si="1805"/>
        <v>95.46980977367727</v>
      </c>
      <c r="K1295">
        <f t="shared" si="1805"/>
        <v>95.458003974748877</v>
      </c>
      <c r="L1295">
        <f t="shared" si="1805"/>
        <v>85.00454765264503</v>
      </c>
      <c r="M1295">
        <f t="shared" si="1805"/>
        <v>94.003429835745592</v>
      </c>
      <c r="N1295">
        <f t="shared" ref="N1295" si="1806">(N1294/M1294)*M1295</f>
        <v>94.937225369151932</v>
      </c>
      <c r="O1295">
        <f t="shared" ref="O1295" si="1807">(O1294/N1294)*N1295</f>
        <v>94.612995215357159</v>
      </c>
      <c r="P1295">
        <f t="shared" ref="P1295" si="1808">(P1294/O1294)*O1295</f>
        <v>94.704354645856043</v>
      </c>
    </row>
    <row r="1297" spans="1:19" x14ac:dyDescent="0.25">
      <c r="A1297" t="s">
        <v>319</v>
      </c>
      <c r="G1297">
        <v>429</v>
      </c>
      <c r="H1297">
        <v>449</v>
      </c>
      <c r="I1297">
        <v>428</v>
      </c>
      <c r="J1297">
        <v>465</v>
      </c>
      <c r="K1297">
        <v>433</v>
      </c>
      <c r="L1297">
        <v>531</v>
      </c>
      <c r="M1297">
        <v>700</v>
      </c>
      <c r="O1297" t="s">
        <v>838</v>
      </c>
      <c r="P1297" t="s">
        <v>843</v>
      </c>
    </row>
    <row r="1298" spans="1:19" x14ac:dyDescent="0.25">
      <c r="A1298" t="s">
        <v>839</v>
      </c>
      <c r="G1298">
        <v>28</v>
      </c>
      <c r="H1298">
        <v>31</v>
      </c>
      <c r="I1298">
        <v>45</v>
      </c>
      <c r="J1298">
        <v>40</v>
      </c>
      <c r="K1298">
        <v>45</v>
      </c>
      <c r="L1298">
        <v>44</v>
      </c>
      <c r="M1298">
        <v>44</v>
      </c>
      <c r="O1298" t="s">
        <v>840</v>
      </c>
    </row>
    <row r="1299" spans="1:19" x14ac:dyDescent="0.25">
      <c r="A1299" t="s">
        <v>306</v>
      </c>
      <c r="G1299">
        <f>G1297+G1298</f>
        <v>457</v>
      </c>
      <c r="H1299">
        <f t="shared" ref="H1299:M1299" si="1809">H1297+H1298</f>
        <v>480</v>
      </c>
      <c r="I1299">
        <f t="shared" si="1809"/>
        <v>473</v>
      </c>
      <c r="J1299">
        <f t="shared" si="1809"/>
        <v>505</v>
      </c>
      <c r="K1299">
        <f t="shared" si="1809"/>
        <v>478</v>
      </c>
      <c r="L1299">
        <f t="shared" si="1809"/>
        <v>575</v>
      </c>
      <c r="M1299">
        <f t="shared" si="1809"/>
        <v>744</v>
      </c>
      <c r="O1299" t="s">
        <v>841</v>
      </c>
    </row>
    <row r="1300" spans="1:19" x14ac:dyDescent="0.25">
      <c r="A1300" t="s">
        <v>299</v>
      </c>
      <c r="G1300">
        <f>G1299/G1291/G1293</f>
        <v>600.92302417268354</v>
      </c>
      <c r="H1300">
        <f t="shared" ref="H1300:M1300" si="1810">H1299/H1291/H1293</f>
        <v>601.37609545690657</v>
      </c>
      <c r="I1300">
        <f t="shared" si="1810"/>
        <v>579.53319730793464</v>
      </c>
      <c r="J1300">
        <f t="shared" si="1810"/>
        <v>576.12398745096459</v>
      </c>
      <c r="K1300">
        <f t="shared" si="1810"/>
        <v>508.79194017550765</v>
      </c>
      <c r="L1300">
        <f t="shared" si="1810"/>
        <v>576.70273499853602</v>
      </c>
      <c r="M1300">
        <f t="shared" si="1810"/>
        <v>708.4165250044133</v>
      </c>
    </row>
    <row r="1301" spans="1:19" x14ac:dyDescent="0.25">
      <c r="A1301" t="s">
        <v>301</v>
      </c>
      <c r="G1301">
        <v>100</v>
      </c>
      <c r="H1301">
        <f t="shared" ref="H1301" si="1811">(H1300/G1300)*G1301</f>
        <v>100.07539589364991</v>
      </c>
      <c r="I1301">
        <f t="shared" ref="I1301" si="1812">(I1300/H1300)*H1301</f>
        <v>96.44050468956533</v>
      </c>
      <c r="J1301">
        <f t="shared" ref="J1301" si="1813">(J1300/I1300)*I1301</f>
        <v>95.873175810519029</v>
      </c>
      <c r="K1301">
        <f t="shared" ref="K1301" si="1814">(K1300/J1300)*J1301</f>
        <v>84.668405055037354</v>
      </c>
      <c r="L1301">
        <f t="shared" ref="L1301" si="1815">(L1300/K1300)*K1301</f>
        <v>95.969485574713573</v>
      </c>
      <c r="M1301">
        <f t="shared" ref="M1301" si="1816">(M1300/L1300)*L1301</f>
        <v>117.88806494471079</v>
      </c>
    </row>
    <row r="1302" spans="1:19" x14ac:dyDescent="0.25">
      <c r="A1302" t="s">
        <v>326</v>
      </c>
      <c r="G1302">
        <v>1175</v>
      </c>
      <c r="H1302">
        <v>1201</v>
      </c>
      <c r="I1302">
        <v>1063</v>
      </c>
      <c r="J1302">
        <v>1076</v>
      </c>
      <c r="K1302">
        <v>1081</v>
      </c>
      <c r="L1302">
        <v>1113</v>
      </c>
      <c r="M1302">
        <v>1179</v>
      </c>
      <c r="O1302" t="s">
        <v>842</v>
      </c>
    </row>
    <row r="1303" spans="1:19" x14ac:dyDescent="0.25">
      <c r="A1303" t="s">
        <v>375</v>
      </c>
      <c r="G1303">
        <v>58</v>
      </c>
      <c r="H1303">
        <v>29</v>
      </c>
      <c r="I1303">
        <v>35</v>
      </c>
      <c r="J1303">
        <v>60</v>
      </c>
      <c r="K1303">
        <v>67</v>
      </c>
      <c r="L1303">
        <v>68</v>
      </c>
      <c r="M1303">
        <v>68</v>
      </c>
    </row>
    <row r="1304" spans="1:19" x14ac:dyDescent="0.25">
      <c r="A1304" t="s">
        <v>304</v>
      </c>
      <c r="G1304">
        <f>G1302+G1303</f>
        <v>1233</v>
      </c>
      <c r="H1304">
        <f t="shared" ref="H1304:M1304" si="1817">H1302+H1303</f>
        <v>1230</v>
      </c>
      <c r="I1304">
        <f t="shared" si="1817"/>
        <v>1098</v>
      </c>
      <c r="J1304">
        <f t="shared" si="1817"/>
        <v>1136</v>
      </c>
      <c r="K1304">
        <f t="shared" si="1817"/>
        <v>1148</v>
      </c>
      <c r="L1304">
        <f t="shared" si="1817"/>
        <v>1181</v>
      </c>
      <c r="M1304">
        <f t="shared" si="1817"/>
        <v>1247</v>
      </c>
    </row>
    <row r="1305" spans="1:19" x14ac:dyDescent="0.25">
      <c r="A1305" t="s">
        <v>298</v>
      </c>
      <c r="G1305">
        <f>G1304/G1291/G1293</f>
        <v>1621.3087282383347</v>
      </c>
      <c r="H1305">
        <f t="shared" ref="H1305:M1305" si="1818">H1304/H1291/H1293</f>
        <v>1541.0262446083232</v>
      </c>
      <c r="I1305">
        <f t="shared" si="1818"/>
        <v>1345.3011641524572</v>
      </c>
      <c r="J1305">
        <f t="shared" si="1818"/>
        <v>1295.9937618698928</v>
      </c>
      <c r="K1305">
        <f t="shared" si="1818"/>
        <v>1221.9521910491271</v>
      </c>
      <c r="L1305">
        <f t="shared" si="1818"/>
        <v>1184.4972696230802</v>
      </c>
      <c r="M1305">
        <f t="shared" si="1818"/>
        <v>1187.3594175813218</v>
      </c>
    </row>
    <row r="1306" spans="1:19" x14ac:dyDescent="0.25">
      <c r="A1306" t="s">
        <v>300</v>
      </c>
      <c r="G1306">
        <v>100</v>
      </c>
      <c r="H1306">
        <f t="shared" ref="H1306" si="1819">(H1305/G1305)*G1306</f>
        <v>95.048291406088708</v>
      </c>
      <c r="I1306">
        <f t="shared" ref="I1306" si="1820">(I1305/H1305)*H1306</f>
        <v>82.976248799586813</v>
      </c>
      <c r="J1306">
        <f t="shared" ref="J1306" si="1821">(J1305/I1305)*I1306</f>
        <v>79.935038854572795</v>
      </c>
      <c r="K1306">
        <f t="shared" ref="K1306" si="1822">(K1305/J1305)*J1306</f>
        <v>75.368260823271072</v>
      </c>
      <c r="L1306">
        <f t="shared" ref="L1306" si="1823">(L1305/K1305)*K1306</f>
        <v>73.058094920029177</v>
      </c>
      <c r="M1306">
        <f t="shared" ref="M1306" si="1824">(M1305/L1305)*L1306</f>
        <v>73.234628106361399</v>
      </c>
    </row>
    <row r="1308" spans="1:19" x14ac:dyDescent="0.25">
      <c r="A1308" s="2" t="s">
        <v>204</v>
      </c>
      <c r="B1308" s="2"/>
      <c r="C1308" t="s">
        <v>507</v>
      </c>
      <c r="D1308" s="5" t="s">
        <v>508</v>
      </c>
      <c r="E1308" s="5" t="s">
        <v>509</v>
      </c>
      <c r="F1308" t="s">
        <v>510</v>
      </c>
    </row>
    <row r="1309" spans="1:19" x14ac:dyDescent="0.25">
      <c r="A1309" s="4" t="s">
        <v>784</v>
      </c>
      <c r="B1309" s="4"/>
      <c r="C1309">
        <v>2015</v>
      </c>
      <c r="D1309">
        <v>2016</v>
      </c>
      <c r="E1309">
        <v>2017</v>
      </c>
      <c r="F1309">
        <f>E1309+1</f>
        <v>2018</v>
      </c>
      <c r="G1309">
        <f t="shared" ref="G1309:J1309" si="1825">F1309+1</f>
        <v>2019</v>
      </c>
      <c r="H1309">
        <f t="shared" si="1825"/>
        <v>2020</v>
      </c>
      <c r="I1309">
        <f t="shared" si="1825"/>
        <v>2021</v>
      </c>
      <c r="J1309">
        <f t="shared" si="1825"/>
        <v>2022</v>
      </c>
      <c r="K1309">
        <f>J1309+1</f>
        <v>2023</v>
      </c>
      <c r="L1309">
        <f t="shared" ref="L1309:M1309" si="1826">K1309+1</f>
        <v>2024</v>
      </c>
      <c r="M1309">
        <f t="shared" si="1826"/>
        <v>2025</v>
      </c>
      <c r="N1309">
        <f t="shared" ref="N1309" si="1827">M1309+1</f>
        <v>2026</v>
      </c>
      <c r="O1309">
        <f t="shared" ref="O1309" si="1828">N1309+1</f>
        <v>2027</v>
      </c>
      <c r="P1309">
        <f t="shared" ref="P1309" si="1829">O1309+1</f>
        <v>2028</v>
      </c>
      <c r="Q1309">
        <f t="shared" ref="Q1309" si="1830">P1309+1</f>
        <v>2029</v>
      </c>
    </row>
    <row r="1310" spans="1:19" x14ac:dyDescent="0.25">
      <c r="A1310" t="s">
        <v>282</v>
      </c>
      <c r="C1310" s="13">
        <v>0.64600000000000002</v>
      </c>
      <c r="D1310" s="13">
        <v>-1.47</v>
      </c>
      <c r="E1310" s="13">
        <v>0.52300000000000002</v>
      </c>
      <c r="F1310" s="13">
        <v>2.294</v>
      </c>
      <c r="G1310" s="13">
        <v>0.89200000000000002</v>
      </c>
      <c r="H1310" s="13">
        <v>0.48799999999999999</v>
      </c>
      <c r="I1310" s="13">
        <v>3.7749999999999999</v>
      </c>
      <c r="J1310" s="13">
        <v>7.0049999999999999</v>
      </c>
      <c r="K1310" s="13">
        <v>8.42</v>
      </c>
      <c r="L1310" s="13">
        <v>2.0630000000000002</v>
      </c>
      <c r="M1310" s="13">
        <v>0.46800000000000003</v>
      </c>
      <c r="N1310" s="13">
        <v>2.1120000000000001</v>
      </c>
      <c r="O1310" s="13">
        <v>1.9890000000000001</v>
      </c>
      <c r="P1310" s="13">
        <v>2</v>
      </c>
      <c r="Q1310" s="13">
        <v>2</v>
      </c>
      <c r="R1310" s="13"/>
      <c r="S1310" s="13"/>
    </row>
    <row r="1311" spans="1:19" x14ac:dyDescent="0.25">
      <c r="A1311" s="7" t="s">
        <v>283</v>
      </c>
      <c r="B1311" s="7"/>
      <c r="C1311">
        <v>1559</v>
      </c>
      <c r="D1311">
        <v>1811</v>
      </c>
      <c r="E1311">
        <v>1385</v>
      </c>
      <c r="F1311">
        <v>1331</v>
      </c>
      <c r="G1311" s="8">
        <v>1396</v>
      </c>
      <c r="H1311" s="8">
        <v>1318</v>
      </c>
      <c r="I1311" s="8">
        <v>1623</v>
      </c>
      <c r="J1311" s="8">
        <v>1922</v>
      </c>
      <c r="K1311" s="8">
        <v>1635</v>
      </c>
      <c r="L1311" s="8">
        <v>1829</v>
      </c>
      <c r="M1311" s="8">
        <v>2016</v>
      </c>
      <c r="N1311" s="8">
        <v>2042</v>
      </c>
      <c r="O1311" s="8">
        <v>2111</v>
      </c>
      <c r="P1311" s="8">
        <v>2184</v>
      </c>
      <c r="Q1311" s="8">
        <v>2255</v>
      </c>
    </row>
    <row r="1312" spans="1:19" x14ac:dyDescent="0.25">
      <c r="A1312" s="7" t="s">
        <v>284</v>
      </c>
      <c r="B1312" s="7"/>
      <c r="C1312">
        <v>0</v>
      </c>
      <c r="D1312">
        <v>0</v>
      </c>
      <c r="E1312">
        <v>1</v>
      </c>
      <c r="F1312">
        <v>2</v>
      </c>
      <c r="G1312">
        <v>3</v>
      </c>
      <c r="H1312">
        <v>2</v>
      </c>
      <c r="I1312">
        <v>4</v>
      </c>
      <c r="J1312">
        <v>9</v>
      </c>
      <c r="K1312">
        <v>8</v>
      </c>
      <c r="L1312">
        <v>8</v>
      </c>
      <c r="M1312">
        <v>9</v>
      </c>
      <c r="N1312">
        <v>9</v>
      </c>
      <c r="O1312">
        <v>9</v>
      </c>
      <c r="P1312">
        <v>9</v>
      </c>
      <c r="Q1312">
        <v>9</v>
      </c>
    </row>
    <row r="1313" spans="1:19" x14ac:dyDescent="0.25">
      <c r="A1313" s="7" t="s">
        <v>285</v>
      </c>
      <c r="B1313" s="7"/>
      <c r="C1313" s="8">
        <f t="shared" ref="C1313:D1313" si="1831">C1311-C1312</f>
        <v>1559</v>
      </c>
      <c r="D1313" s="8">
        <f t="shared" si="1831"/>
        <v>1811</v>
      </c>
      <c r="E1313" s="8">
        <f>E1311-E1312</f>
        <v>1384</v>
      </c>
      <c r="F1313" s="8">
        <f t="shared" ref="F1313:M1313" si="1832">F1311-F1312</f>
        <v>1329</v>
      </c>
      <c r="G1313" s="8">
        <f t="shared" si="1832"/>
        <v>1393</v>
      </c>
      <c r="H1313" s="8">
        <f t="shared" si="1832"/>
        <v>1316</v>
      </c>
      <c r="I1313" s="8">
        <f t="shared" si="1832"/>
        <v>1619</v>
      </c>
      <c r="J1313" s="8">
        <f t="shared" si="1832"/>
        <v>1913</v>
      </c>
      <c r="K1313" s="8">
        <f t="shared" si="1832"/>
        <v>1627</v>
      </c>
      <c r="L1313" s="8">
        <f t="shared" si="1832"/>
        <v>1821</v>
      </c>
      <c r="M1313" s="8">
        <f t="shared" si="1832"/>
        <v>2007</v>
      </c>
      <c r="N1313" s="8">
        <f t="shared" ref="N1313:Q1313" si="1833">N1311-N1312</f>
        <v>2033</v>
      </c>
      <c r="O1313" s="8">
        <f t="shared" si="1833"/>
        <v>2102</v>
      </c>
      <c r="P1313" s="8">
        <f t="shared" si="1833"/>
        <v>2175</v>
      </c>
      <c r="Q1313" s="8">
        <f t="shared" si="1833"/>
        <v>2246</v>
      </c>
    </row>
    <row r="1314" spans="1:19" x14ac:dyDescent="0.25">
      <c r="A1314" t="s">
        <v>286</v>
      </c>
      <c r="C1314">
        <v>1</v>
      </c>
      <c r="D1314">
        <f t="shared" ref="D1314:M1314" si="1834">C1314*(1+(D1310/100))</f>
        <v>0.98529999999999995</v>
      </c>
      <c r="E1314">
        <f t="shared" si="1834"/>
        <v>0.99045311899999999</v>
      </c>
      <c r="F1314">
        <f t="shared" si="1834"/>
        <v>1.01317411354986</v>
      </c>
      <c r="G1314">
        <f t="shared" si="1834"/>
        <v>1.0222116266427248</v>
      </c>
      <c r="H1314">
        <f t="shared" si="1834"/>
        <v>1.0272000193807413</v>
      </c>
      <c r="I1314">
        <f t="shared" si="1834"/>
        <v>1.0659768201123643</v>
      </c>
      <c r="J1314">
        <f t="shared" si="1834"/>
        <v>1.1406484963612353</v>
      </c>
      <c r="K1314">
        <f t="shared" si="1834"/>
        <v>1.2366910997548515</v>
      </c>
      <c r="L1314">
        <f t="shared" si="1834"/>
        <v>1.2622040371427941</v>
      </c>
      <c r="M1314">
        <f t="shared" si="1834"/>
        <v>1.2681111520366224</v>
      </c>
      <c r="N1314">
        <f t="shared" ref="N1314" si="1835">M1314*(1+(N1310/100))</f>
        <v>1.2948936595676359</v>
      </c>
      <c r="O1314">
        <f t="shared" ref="O1314" si="1836">N1314*(1+(O1310/100))</f>
        <v>1.3206490944564362</v>
      </c>
      <c r="P1314">
        <f t="shared" ref="P1314" si="1837">O1314*(1+(P1310/100))</f>
        <v>1.347062076345565</v>
      </c>
      <c r="Q1314">
        <f t="shared" ref="Q1314" si="1838">P1314*(1+(Q1310/100))</f>
        <v>1.3740033178724762</v>
      </c>
    </row>
    <row r="1315" spans="1:19" x14ac:dyDescent="0.25">
      <c r="A1315" t="s">
        <v>287</v>
      </c>
      <c r="C1315">
        <f>C1313/C1314</f>
        <v>1559</v>
      </c>
      <c r="D1315">
        <f t="shared" ref="D1315:M1315" si="1839">D1313/D1314</f>
        <v>1838.0188774992389</v>
      </c>
      <c r="E1315">
        <f t="shared" si="1839"/>
        <v>1397.3402409973128</v>
      </c>
      <c r="F1315">
        <f t="shared" si="1839"/>
        <v>1311.7192615034155</v>
      </c>
      <c r="G1315">
        <f t="shared" si="1839"/>
        <v>1362.7315163446779</v>
      </c>
      <c r="H1315">
        <f t="shared" si="1839"/>
        <v>1281.1526238028741</v>
      </c>
      <c r="I1315">
        <f t="shared" si="1839"/>
        <v>1518.794751868377</v>
      </c>
      <c r="J1315">
        <f t="shared" si="1839"/>
        <v>1677.1161370944958</v>
      </c>
      <c r="K1315">
        <f t="shared" si="1839"/>
        <v>1315.6074304428319</v>
      </c>
      <c r="L1315">
        <f t="shared" si="1839"/>
        <v>1442.7144474376205</v>
      </c>
      <c r="M1315">
        <f t="shared" si="1839"/>
        <v>1582.6688352804888</v>
      </c>
      <c r="N1315">
        <f t="shared" ref="N1315:Q1315" si="1840">N1313/N1314</f>
        <v>1570.0130933368052</v>
      </c>
      <c r="O1315">
        <f t="shared" si="1840"/>
        <v>1591.6415714237542</v>
      </c>
      <c r="P1315">
        <f t="shared" si="1840"/>
        <v>1614.6249220381453</v>
      </c>
      <c r="Q1315">
        <f t="shared" si="1840"/>
        <v>1634.6394297487827</v>
      </c>
    </row>
    <row r="1316" spans="1:19" x14ac:dyDescent="0.25">
      <c r="A1316" t="s">
        <v>288</v>
      </c>
      <c r="C1316" s="13">
        <v>1.1930000000000001</v>
      </c>
      <c r="D1316" s="13">
        <v>1.2170000000000001</v>
      </c>
      <c r="E1316" s="13">
        <v>1.24</v>
      </c>
      <c r="F1316" s="13">
        <v>1.264</v>
      </c>
      <c r="G1316" s="13">
        <v>1.288</v>
      </c>
      <c r="H1316" s="13">
        <v>1.3140000000000001</v>
      </c>
      <c r="I1316" s="13">
        <v>1.339</v>
      </c>
      <c r="J1316" s="13">
        <v>1.3620000000000001</v>
      </c>
      <c r="K1316" s="13">
        <v>1.377</v>
      </c>
      <c r="L1316" s="13">
        <v>1.3919999999999999</v>
      </c>
      <c r="M1316" s="13">
        <v>1.41</v>
      </c>
      <c r="N1316" s="13">
        <v>1.427</v>
      </c>
      <c r="O1316" s="13">
        <v>1.446</v>
      </c>
      <c r="P1316" s="13">
        <v>1.466</v>
      </c>
      <c r="Q1316" s="13">
        <v>1.4870000000000001</v>
      </c>
      <c r="R1316" s="13"/>
      <c r="S1316" s="13"/>
    </row>
    <row r="1317" spans="1:19" x14ac:dyDescent="0.25">
      <c r="A1317" t="s">
        <v>289</v>
      </c>
      <c r="C1317">
        <f>C1315/C1316</f>
        <v>1306.7896060352052</v>
      </c>
      <c r="D1317">
        <f t="shared" ref="D1317:H1317" si="1841">D1315/D1316</f>
        <v>1510.2866700897607</v>
      </c>
      <c r="E1317">
        <f t="shared" si="1841"/>
        <v>1126.8872911268652</v>
      </c>
      <c r="F1317">
        <f t="shared" si="1841"/>
        <v>1037.752580303335</v>
      </c>
      <c r="G1317">
        <f t="shared" si="1841"/>
        <v>1058.0213636216442</v>
      </c>
      <c r="H1317">
        <f t="shared" si="1841"/>
        <v>975.00199680584024</v>
      </c>
      <c r="I1317">
        <f>I1315/I1316</f>
        <v>1134.2753934789971</v>
      </c>
      <c r="J1317">
        <f>J1315/J1316</f>
        <v>1231.362802565709</v>
      </c>
      <c r="K1317">
        <f>K1315/K1316</f>
        <v>955.41570838259395</v>
      </c>
      <c r="L1317">
        <f>L1315/L1316</f>
        <v>1036.4327926994401</v>
      </c>
      <c r="M1317">
        <f>M1315/M1316</f>
        <v>1122.4601668655951</v>
      </c>
      <c r="N1317">
        <f t="shared" ref="N1317:Q1317" si="1842">N1315/N1316</f>
        <v>1100.219406683115</v>
      </c>
      <c r="O1317">
        <f t="shared" si="1842"/>
        <v>1100.7203121879352</v>
      </c>
      <c r="P1317">
        <f t="shared" si="1842"/>
        <v>1101.3812565062383</v>
      </c>
      <c r="Q1317">
        <f t="shared" si="1842"/>
        <v>1099.2867718552675</v>
      </c>
    </row>
    <row r="1318" spans="1:19" x14ac:dyDescent="0.25">
      <c r="A1318" t="s">
        <v>290</v>
      </c>
      <c r="G1318">
        <v>100</v>
      </c>
      <c r="H1318">
        <f t="shared" ref="H1318:M1318" si="1843">(H1317/G1317)*G1318</f>
        <v>92.153337383318444</v>
      </c>
      <c r="I1318">
        <f t="shared" si="1843"/>
        <v>107.207229691122</v>
      </c>
      <c r="J1318">
        <f t="shared" si="1843"/>
        <v>116.38354809308493</v>
      </c>
      <c r="K1318">
        <f t="shared" si="1843"/>
        <v>90.302118769338705</v>
      </c>
      <c r="L1318">
        <f t="shared" si="1843"/>
        <v>97.959533553433602</v>
      </c>
      <c r="M1318">
        <f t="shared" si="1843"/>
        <v>106.09050114294239</v>
      </c>
      <c r="N1318">
        <f t="shared" ref="N1318" si="1844">(N1317/M1317)*M1318</f>
        <v>103.98839234370706</v>
      </c>
      <c r="O1318">
        <f t="shared" ref="O1318" si="1845">(O1317/N1317)*N1318</f>
        <v>104.03573595339614</v>
      </c>
      <c r="P1318">
        <f t="shared" ref="P1318" si="1846">(P1317/O1317)*O1318</f>
        <v>104.09820579956643</v>
      </c>
      <c r="Q1318">
        <f t="shared" ref="Q1318" si="1847">(Q1317/P1317)*P1318</f>
        <v>103.90024338377917</v>
      </c>
    </row>
    <row r="1320" spans="1:19" x14ac:dyDescent="0.25">
      <c r="A1320" t="s">
        <v>749</v>
      </c>
      <c r="G1320" s="12">
        <v>0.05</v>
      </c>
      <c r="H1320" s="12">
        <v>0.05</v>
      </c>
      <c r="I1320" s="12">
        <v>0.06</v>
      </c>
      <c r="J1320" s="12">
        <v>0.05</v>
      </c>
      <c r="K1320" s="12">
        <v>0.05</v>
      </c>
      <c r="L1320" s="16">
        <v>5.5E-2</v>
      </c>
      <c r="M1320" s="16">
        <v>6.2E-2</v>
      </c>
      <c r="N1320" s="5" t="s">
        <v>830</v>
      </c>
      <c r="O1320" t="s">
        <v>832</v>
      </c>
      <c r="P1320" t="s">
        <v>834</v>
      </c>
      <c r="Q1320" t="s">
        <v>836</v>
      </c>
    </row>
    <row r="1321" spans="1:19" x14ac:dyDescent="0.25">
      <c r="A1321" t="s">
        <v>837</v>
      </c>
      <c r="G1321" s="6">
        <f>G1311*G1320</f>
        <v>69.8</v>
      </c>
      <c r="H1321" s="6">
        <f t="shared" ref="H1321:M1321" si="1848">H1311*H1320</f>
        <v>65.900000000000006</v>
      </c>
      <c r="I1321" s="6">
        <f t="shared" si="1848"/>
        <v>97.38</v>
      </c>
      <c r="J1321" s="6">
        <f t="shared" si="1848"/>
        <v>96.100000000000009</v>
      </c>
      <c r="K1321" s="6">
        <f t="shared" si="1848"/>
        <v>81.75</v>
      </c>
      <c r="L1321" s="6">
        <f t="shared" si="1848"/>
        <v>100.595</v>
      </c>
      <c r="M1321" s="6">
        <f t="shared" si="1848"/>
        <v>124.992</v>
      </c>
      <c r="N1321" s="5"/>
    </row>
    <row r="1322" spans="1:19" x14ac:dyDescent="0.25">
      <c r="A1322" t="s">
        <v>299</v>
      </c>
      <c r="G1322" s="6">
        <f>G1321/G1314/G1316</f>
        <v>53.014997258284829</v>
      </c>
      <c r="H1322" s="6">
        <f t="shared" ref="H1322:M1322" si="1849">H1321/H1314/H1316</f>
        <v>48.824188137921645</v>
      </c>
      <c r="I1322" s="6">
        <f t="shared" si="1849"/>
        <v>68.22466820073177</v>
      </c>
      <c r="J1322" s="6">
        <f t="shared" si="1849"/>
        <v>61.857796825177545</v>
      </c>
      <c r="K1322" s="6">
        <f t="shared" si="1849"/>
        <v>48.005675574847601</v>
      </c>
      <c r="L1322" s="6">
        <f t="shared" si="1849"/>
        <v>57.254232170016572</v>
      </c>
      <c r="M1322" s="6">
        <f t="shared" si="1849"/>
        <v>69.904604472777507</v>
      </c>
      <c r="N1322" s="5"/>
    </row>
    <row r="1323" spans="1:19" x14ac:dyDescent="0.25">
      <c r="A1323" t="s">
        <v>301</v>
      </c>
      <c r="G1323">
        <v>100</v>
      </c>
      <c r="H1323">
        <f t="shared" ref="H1323" si="1850">(H1322/G1322)*G1323</f>
        <v>92.095049821570498</v>
      </c>
      <c r="I1323">
        <f t="shared" ref="I1323" si="1851">(I1322/H1322)*H1323</f>
        <v>128.6893741941486</v>
      </c>
      <c r="J1323">
        <f t="shared" ref="J1323" si="1852">(J1322/I1322)*I1323</f>
        <v>116.6798076472801</v>
      </c>
      <c r="K1323">
        <f t="shared" ref="K1323" si="1853">(K1322/J1322)*J1323</f>
        <v>90.551123375462595</v>
      </c>
      <c r="L1323">
        <f t="shared" ref="L1323" si="1854">(L1322/K1322)*K1323</f>
        <v>107.99629374887741</v>
      </c>
      <c r="M1323">
        <f t="shared" ref="M1323" si="1855">(M1322/L1322)*L1323</f>
        <v>131.85816860879549</v>
      </c>
      <c r="N1323" s="5"/>
    </row>
    <row r="1324" spans="1:19" x14ac:dyDescent="0.25">
      <c r="A1324" t="s">
        <v>750</v>
      </c>
      <c r="G1324" s="12">
        <v>0.1</v>
      </c>
      <c r="H1324" s="12">
        <v>7.0000000000000007E-2</v>
      </c>
      <c r="I1324" s="12">
        <v>0.1</v>
      </c>
      <c r="J1324" s="12">
        <v>0.09</v>
      </c>
      <c r="K1324" s="12">
        <v>0.09</v>
      </c>
      <c r="L1324" s="16">
        <v>0.10100000000000001</v>
      </c>
      <c r="M1324" s="16">
        <v>9.1999999999999998E-2</v>
      </c>
      <c r="N1324" t="s">
        <v>831</v>
      </c>
      <c r="O1324" t="s">
        <v>833</v>
      </c>
      <c r="P1324" t="s">
        <v>835</v>
      </c>
    </row>
    <row r="1325" spans="1:19" x14ac:dyDescent="0.25">
      <c r="A1325" t="s">
        <v>294</v>
      </c>
      <c r="G1325" s="6">
        <f>G1311*G1324</f>
        <v>139.6</v>
      </c>
      <c r="H1325" s="6">
        <f t="shared" ref="H1325:M1325" si="1856">H1311*H1324</f>
        <v>92.26</v>
      </c>
      <c r="I1325" s="6">
        <f t="shared" si="1856"/>
        <v>162.30000000000001</v>
      </c>
      <c r="J1325" s="6">
        <f t="shared" si="1856"/>
        <v>172.98</v>
      </c>
      <c r="K1325" s="6">
        <f t="shared" si="1856"/>
        <v>147.15</v>
      </c>
      <c r="L1325" s="6">
        <f t="shared" si="1856"/>
        <v>184.72900000000001</v>
      </c>
      <c r="M1325" s="6">
        <f t="shared" si="1856"/>
        <v>185.47200000000001</v>
      </c>
    </row>
    <row r="1326" spans="1:19" x14ac:dyDescent="0.25">
      <c r="A1326" t="s">
        <v>298</v>
      </c>
      <c r="G1326" s="6">
        <f>G1325/G1314/G1316</f>
        <v>106.02999451656966</v>
      </c>
      <c r="H1326" s="6">
        <f t="shared" ref="H1326:M1326" si="1857">H1325/H1314/H1316</f>
        <v>68.353863393090307</v>
      </c>
      <c r="I1326" s="6">
        <f t="shared" si="1857"/>
        <v>113.70778033455295</v>
      </c>
      <c r="J1326" s="6">
        <f t="shared" si="1857"/>
        <v>111.34403428531955</v>
      </c>
      <c r="K1326" s="6">
        <f t="shared" si="1857"/>
        <v>86.410216034725693</v>
      </c>
      <c r="L1326" s="6">
        <f t="shared" si="1857"/>
        <v>105.13958998493953</v>
      </c>
      <c r="M1326" s="6">
        <f t="shared" si="1857"/>
        <v>103.7294130886376</v>
      </c>
    </row>
    <row r="1327" spans="1:19" x14ac:dyDescent="0.25">
      <c r="A1327" t="s">
        <v>300</v>
      </c>
      <c r="G1327">
        <v>100</v>
      </c>
      <c r="H1327">
        <f t="shared" ref="H1327" si="1858">(H1326/G1326)*G1327</f>
        <v>64.466534875099342</v>
      </c>
      <c r="I1327">
        <f t="shared" ref="I1327" si="1859">(I1326/H1326)*H1327</f>
        <v>107.24114516179047</v>
      </c>
      <c r="J1327">
        <f t="shared" ref="J1327" si="1860">(J1326/I1326)*I1327</f>
        <v>105.01182688255203</v>
      </c>
      <c r="K1327">
        <f t="shared" ref="K1327" si="1861">(K1326/J1326)*J1327</f>
        <v>81.496011037916332</v>
      </c>
      <c r="L1327">
        <f t="shared" ref="L1327" si="1862">(L1326/K1326)*K1327</f>
        <v>99.16023335124197</v>
      </c>
      <c r="M1327">
        <f t="shared" ref="M1327" si="1863">(M1326/L1326)*L1327</f>
        <v>97.830254129106336</v>
      </c>
    </row>
    <row r="1329" spans="1:19" x14ac:dyDescent="0.25">
      <c r="A1329" s="2" t="s">
        <v>113</v>
      </c>
      <c r="B1329" s="2"/>
      <c r="C1329" t="s">
        <v>511</v>
      </c>
      <c r="D1329" t="s">
        <v>512</v>
      </c>
      <c r="E1329" t="s">
        <v>513</v>
      </c>
    </row>
    <row r="1330" spans="1:19" x14ac:dyDescent="0.25">
      <c r="A1330" t="s">
        <v>792</v>
      </c>
      <c r="C1330">
        <v>2015</v>
      </c>
      <c r="D1330">
        <v>2016</v>
      </c>
      <c r="E1330">
        <v>2017</v>
      </c>
      <c r="F1330">
        <f>E1330+1</f>
        <v>2018</v>
      </c>
      <c r="G1330">
        <f t="shared" ref="G1330:J1330" si="1864">F1330+1</f>
        <v>2019</v>
      </c>
      <c r="H1330">
        <f t="shared" si="1864"/>
        <v>2020</v>
      </c>
      <c r="I1330">
        <f t="shared" si="1864"/>
        <v>2021</v>
      </c>
      <c r="J1330">
        <f t="shared" si="1864"/>
        <v>2022</v>
      </c>
      <c r="K1330">
        <f>J1330+1</f>
        <v>2023</v>
      </c>
      <c r="L1330">
        <f t="shared" ref="L1330:M1330" si="1865">K1330+1</f>
        <v>2024</v>
      </c>
      <c r="M1330">
        <f t="shared" si="1865"/>
        <v>2025</v>
      </c>
      <c r="N1330">
        <f t="shared" ref="N1330" si="1866">M1330+1</f>
        <v>2026</v>
      </c>
      <c r="O1330">
        <f t="shared" ref="O1330" si="1867">N1330+1</f>
        <v>2027</v>
      </c>
      <c r="P1330">
        <f t="shared" ref="P1330" si="1868">O1330+1</f>
        <v>2028</v>
      </c>
      <c r="Q1330">
        <f t="shared" ref="Q1330" si="1869">P1330+1</f>
        <v>2029</v>
      </c>
    </row>
    <row r="1331" spans="1:19" x14ac:dyDescent="0.25">
      <c r="A1331" t="s">
        <v>282</v>
      </c>
      <c r="C1331" s="13">
        <v>0.57199999999999995</v>
      </c>
      <c r="D1331" s="13">
        <v>1.917</v>
      </c>
      <c r="E1331" s="13">
        <v>0.35599999999999998</v>
      </c>
      <c r="F1331" s="13">
        <v>0.56399999999999995</v>
      </c>
      <c r="G1331" s="13">
        <v>-1.8129999999999999</v>
      </c>
      <c r="H1331" s="13">
        <v>2.5529999999999999</v>
      </c>
      <c r="I1331" s="13">
        <v>2.0539999999999998</v>
      </c>
      <c r="J1331" s="13">
        <v>5.3460000000000001</v>
      </c>
      <c r="K1331" s="13">
        <v>9.25</v>
      </c>
      <c r="L1331" s="13">
        <v>2.488</v>
      </c>
      <c r="M1331" s="13">
        <v>6.5149999999999997</v>
      </c>
      <c r="N1331" s="13">
        <v>4.5</v>
      </c>
      <c r="O1331" s="13">
        <v>3.1</v>
      </c>
      <c r="P1331" s="13">
        <v>2.5</v>
      </c>
      <c r="Q1331" s="13">
        <v>2</v>
      </c>
      <c r="R1331" s="13"/>
      <c r="S1331" s="13"/>
    </row>
    <row r="1332" spans="1:19" x14ac:dyDescent="0.25">
      <c r="A1332" s="7" t="s">
        <v>283</v>
      </c>
      <c r="B1332" s="7"/>
      <c r="C1332">
        <v>232</v>
      </c>
      <c r="D1332">
        <v>275</v>
      </c>
      <c r="E1332">
        <v>288</v>
      </c>
      <c r="F1332">
        <v>362</v>
      </c>
      <c r="G1332">
        <v>338</v>
      </c>
      <c r="H1332">
        <v>328</v>
      </c>
      <c r="I1332">
        <v>319</v>
      </c>
      <c r="J1332">
        <v>341</v>
      </c>
      <c r="K1332">
        <v>414</v>
      </c>
      <c r="L1332">
        <v>448</v>
      </c>
      <c r="M1332">
        <v>478</v>
      </c>
      <c r="N1332">
        <v>662</v>
      </c>
      <c r="O1332">
        <v>559</v>
      </c>
      <c r="P1332">
        <v>574</v>
      </c>
      <c r="Q1332">
        <v>598</v>
      </c>
    </row>
    <row r="1333" spans="1:19" x14ac:dyDescent="0.25">
      <c r="A1333" s="7" t="s">
        <v>284</v>
      </c>
      <c r="B1333" s="7"/>
      <c r="C1333">
        <v>1</v>
      </c>
      <c r="D1333">
        <v>1</v>
      </c>
      <c r="E1333">
        <v>1</v>
      </c>
      <c r="F1333">
        <v>1</v>
      </c>
      <c r="G1333">
        <v>1</v>
      </c>
      <c r="H1333">
        <v>1</v>
      </c>
      <c r="I1333">
        <v>1</v>
      </c>
      <c r="J1333">
        <v>1</v>
      </c>
      <c r="K1333">
        <v>1</v>
      </c>
      <c r="L1333">
        <v>1</v>
      </c>
      <c r="M1333">
        <v>1</v>
      </c>
      <c r="N1333">
        <v>1</v>
      </c>
      <c r="O1333">
        <v>1</v>
      </c>
      <c r="P1333">
        <v>1</v>
      </c>
      <c r="Q1333">
        <v>1</v>
      </c>
    </row>
    <row r="1334" spans="1:19" x14ac:dyDescent="0.25">
      <c r="A1334" s="7" t="s">
        <v>285</v>
      </c>
      <c r="B1334" s="7"/>
      <c r="C1334" s="8">
        <f t="shared" ref="C1334:D1334" si="1870">C1332-C1333</f>
        <v>231</v>
      </c>
      <c r="D1334" s="8">
        <f t="shared" si="1870"/>
        <v>274</v>
      </c>
      <c r="E1334" s="8">
        <f>E1332-E1333</f>
        <v>287</v>
      </c>
      <c r="F1334" s="8">
        <f t="shared" ref="F1334:M1334" si="1871">F1332-F1333</f>
        <v>361</v>
      </c>
      <c r="G1334" s="8">
        <f t="shared" si="1871"/>
        <v>337</v>
      </c>
      <c r="H1334" s="8">
        <f t="shared" si="1871"/>
        <v>327</v>
      </c>
      <c r="I1334" s="8">
        <f t="shared" si="1871"/>
        <v>318</v>
      </c>
      <c r="J1334" s="8">
        <f t="shared" si="1871"/>
        <v>340</v>
      </c>
      <c r="K1334" s="8">
        <f t="shared" si="1871"/>
        <v>413</v>
      </c>
      <c r="L1334" s="8">
        <f t="shared" si="1871"/>
        <v>447</v>
      </c>
      <c r="M1334" s="8">
        <f t="shared" si="1871"/>
        <v>477</v>
      </c>
      <c r="N1334" s="8">
        <f t="shared" ref="N1334:Q1334" si="1872">N1332-N1333</f>
        <v>661</v>
      </c>
      <c r="O1334" s="8">
        <f t="shared" si="1872"/>
        <v>558</v>
      </c>
      <c r="P1334" s="8">
        <f t="shared" si="1872"/>
        <v>573</v>
      </c>
      <c r="Q1334" s="8">
        <f t="shared" si="1872"/>
        <v>597</v>
      </c>
    </row>
    <row r="1335" spans="1:19" x14ac:dyDescent="0.25">
      <c r="A1335" t="s">
        <v>286</v>
      </c>
      <c r="C1335">
        <v>1</v>
      </c>
      <c r="D1335">
        <f t="shared" ref="D1335:M1335" si="1873">C1335*(1+(D1331/100))</f>
        <v>1.0191699999999999</v>
      </c>
      <c r="E1335">
        <f t="shared" si="1873"/>
        <v>1.0227982452</v>
      </c>
      <c r="F1335">
        <f t="shared" si="1873"/>
        <v>1.028566827302928</v>
      </c>
      <c r="G1335">
        <f t="shared" si="1873"/>
        <v>1.0099189107239259</v>
      </c>
      <c r="H1335">
        <f t="shared" si="1873"/>
        <v>1.0357021405147078</v>
      </c>
      <c r="I1335">
        <f t="shared" si="1873"/>
        <v>1.0569754624808798</v>
      </c>
      <c r="J1335">
        <f t="shared" si="1873"/>
        <v>1.1134813707051077</v>
      </c>
      <c r="K1335">
        <f t="shared" si="1873"/>
        <v>1.2164783974953302</v>
      </c>
      <c r="L1335">
        <f t="shared" si="1873"/>
        <v>1.246744380025014</v>
      </c>
      <c r="M1335">
        <f t="shared" si="1873"/>
        <v>1.3279697763836438</v>
      </c>
      <c r="N1335">
        <f t="shared" ref="N1335" si="1874">M1335*(1+(N1331/100))</f>
        <v>1.3877284163209076</v>
      </c>
      <c r="O1335">
        <f t="shared" ref="O1335" si="1875">N1335*(1+(O1331/100))</f>
        <v>1.4307479972268555</v>
      </c>
      <c r="P1335">
        <f t="shared" ref="P1335" si="1876">O1335*(1+(P1331/100))</f>
        <v>1.4665166971575267</v>
      </c>
      <c r="Q1335">
        <f t="shared" ref="Q1335" si="1877">P1335*(1+(Q1331/100))</f>
        <v>1.4958470311006773</v>
      </c>
    </row>
    <row r="1336" spans="1:19" x14ac:dyDescent="0.25">
      <c r="A1336" t="s">
        <v>287</v>
      </c>
      <c r="C1336">
        <f>C1334/C1335</f>
        <v>231</v>
      </c>
      <c r="D1336">
        <f t="shared" ref="D1336:M1336" si="1878">D1334/D1335</f>
        <v>268.84621800092236</v>
      </c>
      <c r="E1336">
        <f t="shared" si="1878"/>
        <v>280.60274970835474</v>
      </c>
      <c r="F1336">
        <f t="shared" si="1878"/>
        <v>350.973792287859</v>
      </c>
      <c r="G1336">
        <f t="shared" si="1878"/>
        <v>333.69015712205356</v>
      </c>
      <c r="H1336">
        <f t="shared" si="1878"/>
        <v>315.72784028185208</v>
      </c>
      <c r="I1336">
        <f t="shared" si="1878"/>
        <v>300.85845063385517</v>
      </c>
      <c r="J1336">
        <f t="shared" si="1878"/>
        <v>305.34862005342427</v>
      </c>
      <c r="K1336">
        <f t="shared" si="1878"/>
        <v>339.5045903407302</v>
      </c>
      <c r="L1336">
        <f t="shared" si="1878"/>
        <v>358.53379984037434</v>
      </c>
      <c r="M1336">
        <f t="shared" si="1878"/>
        <v>359.19492181439307</v>
      </c>
      <c r="N1336">
        <f t="shared" ref="N1336:Q1336" si="1879">N1334/N1335</f>
        <v>476.31798284596482</v>
      </c>
      <c r="O1336">
        <f t="shared" si="1879"/>
        <v>390.00578793857647</v>
      </c>
      <c r="P1336">
        <f t="shared" si="1879"/>
        <v>390.72177024006351</v>
      </c>
      <c r="Q1336">
        <f t="shared" si="1879"/>
        <v>399.10498038072399</v>
      </c>
    </row>
    <row r="1337" spans="1:19" x14ac:dyDescent="0.25">
      <c r="A1337" t="s">
        <v>288</v>
      </c>
      <c r="C1337" s="13">
        <v>0.11</v>
      </c>
      <c r="D1337" s="13">
        <v>0.112</v>
      </c>
      <c r="E1337" s="13">
        <v>0.114</v>
      </c>
      <c r="F1337" s="13">
        <v>0.11600000000000001</v>
      </c>
      <c r="G1337" s="13">
        <v>0.11799999999999999</v>
      </c>
      <c r="H1337" s="13">
        <v>0.11899999999999999</v>
      </c>
      <c r="I1337" s="13">
        <v>0.121</v>
      </c>
      <c r="J1337" s="13">
        <v>0.123</v>
      </c>
      <c r="K1337" s="13">
        <v>0.125</v>
      </c>
      <c r="L1337" s="13">
        <v>0.127</v>
      </c>
      <c r="M1337" s="13">
        <v>0.129</v>
      </c>
      <c r="N1337" s="13">
        <v>0.13100000000000001</v>
      </c>
      <c r="O1337" s="13">
        <v>0.13300000000000001</v>
      </c>
      <c r="P1337" s="13">
        <v>0.13500000000000001</v>
      </c>
      <c r="Q1337" s="13">
        <v>0.13800000000000001</v>
      </c>
      <c r="R1337" s="13"/>
      <c r="S1337" s="13"/>
    </row>
    <row r="1338" spans="1:19" x14ac:dyDescent="0.25">
      <c r="A1338" t="s">
        <v>289</v>
      </c>
      <c r="C1338">
        <f>C1336/C1337</f>
        <v>2100</v>
      </c>
      <c r="D1338">
        <f t="shared" ref="D1338:H1338" si="1880">D1336/D1337</f>
        <v>2400.4126607225212</v>
      </c>
      <c r="E1338">
        <f t="shared" si="1880"/>
        <v>2461.4276290206553</v>
      </c>
      <c r="F1338">
        <f t="shared" si="1880"/>
        <v>3025.6361404125773</v>
      </c>
      <c r="G1338">
        <f t="shared" si="1880"/>
        <v>2827.8826874750303</v>
      </c>
      <c r="H1338">
        <f t="shared" si="1880"/>
        <v>2653.1751284189254</v>
      </c>
      <c r="I1338">
        <f>I1336/I1337</f>
        <v>2486.4334763128527</v>
      </c>
      <c r="J1338">
        <f>J1336/J1337</f>
        <v>2482.5091061254006</v>
      </c>
      <c r="K1338">
        <f>K1336/K1337</f>
        <v>2716.0367227258416</v>
      </c>
      <c r="L1338">
        <f>L1336/L1337</f>
        <v>2823.1007861446797</v>
      </c>
      <c r="M1338">
        <f>M1336/M1337</f>
        <v>2784.456758251109</v>
      </c>
      <c r="N1338">
        <f t="shared" ref="N1338:Q1338" si="1881">N1336/N1337</f>
        <v>3636.0151362287388</v>
      </c>
      <c r="O1338">
        <f t="shared" si="1881"/>
        <v>2932.3743454028304</v>
      </c>
      <c r="P1338">
        <f t="shared" si="1881"/>
        <v>2894.2353351115812</v>
      </c>
      <c r="Q1338">
        <f t="shared" si="1881"/>
        <v>2892.0650752226375</v>
      </c>
    </row>
    <row r="1339" spans="1:19" x14ac:dyDescent="0.25">
      <c r="A1339" t="s">
        <v>290</v>
      </c>
      <c r="G1339">
        <v>100</v>
      </c>
      <c r="H1339">
        <f t="shared" ref="H1339:M1339" si="1882">(H1338/G1338)*G1339</f>
        <v>93.821965818104772</v>
      </c>
      <c r="I1339">
        <f t="shared" si="1882"/>
        <v>87.925623199488101</v>
      </c>
      <c r="J1339">
        <f t="shared" si="1882"/>
        <v>87.786849048607181</v>
      </c>
      <c r="K1339">
        <f t="shared" si="1882"/>
        <v>96.044886683434029</v>
      </c>
      <c r="L1339">
        <f t="shared" si="1882"/>
        <v>99.830901707785472</v>
      </c>
      <c r="M1339">
        <f t="shared" si="1882"/>
        <v>98.46436595774432</v>
      </c>
      <c r="N1339">
        <f t="shared" ref="N1339" si="1883">(N1338/M1338)*M1339</f>
        <v>128.57729750717758</v>
      </c>
      <c r="O1339">
        <f t="shared" ref="O1339" si="1884">(O1338/N1338)*N1339</f>
        <v>103.69504924622947</v>
      </c>
      <c r="P1339">
        <f t="shared" ref="P1339" si="1885">(P1338/O1338)*O1339</f>
        <v>102.34637200229108</v>
      </c>
      <c r="Q1339">
        <f t="shared" ref="Q1339" si="1886">(Q1338/P1338)*P1339</f>
        <v>102.26962695559745</v>
      </c>
    </row>
    <row r="1341" spans="1:19" x14ac:dyDescent="0.25">
      <c r="A1341" t="s">
        <v>297</v>
      </c>
      <c r="G1341">
        <v>24</v>
      </c>
      <c r="H1341">
        <v>25</v>
      </c>
      <c r="I1341">
        <v>25</v>
      </c>
      <c r="J1341">
        <v>25</v>
      </c>
      <c r="K1341">
        <v>26</v>
      </c>
      <c r="L1341">
        <v>37</v>
      </c>
      <c r="M1341">
        <v>40</v>
      </c>
      <c r="O1341" t="s">
        <v>844</v>
      </c>
    </row>
    <row r="1342" spans="1:19" x14ac:dyDescent="0.25">
      <c r="A1342" t="s">
        <v>299</v>
      </c>
      <c r="G1342">
        <f>G1341/G1335/G1337</f>
        <v>201.39223887062528</v>
      </c>
      <c r="H1342">
        <f t="shared" ref="H1342:M1342" si="1887">H1341/H1335/H1337</f>
        <v>202.84213520022365</v>
      </c>
      <c r="I1342">
        <f t="shared" si="1887"/>
        <v>195.47432989880917</v>
      </c>
      <c r="J1342">
        <f t="shared" si="1887"/>
        <v>182.53743427392652</v>
      </c>
      <c r="K1342">
        <f t="shared" si="1887"/>
        <v>170.98536268976241</v>
      </c>
      <c r="L1342">
        <f t="shared" si="1887"/>
        <v>233.67948341689745</v>
      </c>
      <c r="M1342">
        <f t="shared" si="1887"/>
        <v>233.49742207556471</v>
      </c>
    </row>
    <row r="1343" spans="1:19" x14ac:dyDescent="0.25">
      <c r="A1343" t="s">
        <v>301</v>
      </c>
      <c r="G1343">
        <v>100</v>
      </c>
      <c r="H1343">
        <f t="shared" ref="H1343" si="1888">(H1342/G1342)*G1343</f>
        <v>100.71993654657653</v>
      </c>
      <c r="I1343">
        <f t="shared" ref="I1343" si="1889">(I1342/H1342)*H1343</f>
        <v>97.061500976898216</v>
      </c>
      <c r="J1343">
        <f t="shared" ref="J1343" si="1890">(J1342/I1342)*I1343</f>
        <v>90.637770004229836</v>
      </c>
      <c r="K1343">
        <f t="shared" ref="K1343" si="1891">(K1342/J1342)*J1343</f>
        <v>84.901664358378611</v>
      </c>
      <c r="L1343">
        <f t="shared" ref="L1343" si="1892">(L1342/K1342)*K1343</f>
        <v>116.03202026420368</v>
      </c>
      <c r="M1343">
        <f t="shared" ref="M1343" si="1893">(M1342/L1342)*L1343</f>
        <v>115.94161889503786</v>
      </c>
    </row>
    <row r="1344" spans="1:19" x14ac:dyDescent="0.25">
      <c r="A1344" t="s">
        <v>294</v>
      </c>
      <c r="G1344">
        <v>28</v>
      </c>
      <c r="H1344">
        <v>29</v>
      </c>
      <c r="I1344">
        <v>29</v>
      </c>
      <c r="J1344">
        <v>29</v>
      </c>
      <c r="K1344">
        <v>31</v>
      </c>
      <c r="L1344">
        <v>50</v>
      </c>
      <c r="M1344">
        <v>50</v>
      </c>
    </row>
    <row r="1345" spans="1:19" x14ac:dyDescent="0.25">
      <c r="A1345" t="s">
        <v>581</v>
      </c>
      <c r="G1345">
        <f>G1344/G1335/G1337</f>
        <v>234.9576120157295</v>
      </c>
      <c r="H1345">
        <f t="shared" ref="H1345:M1345" si="1894">H1344/H1335/H1337</f>
        <v>235.29687683225941</v>
      </c>
      <c r="I1345">
        <f t="shared" si="1894"/>
        <v>226.75022268261864</v>
      </c>
      <c r="J1345">
        <f t="shared" si="1894"/>
        <v>211.74342375775475</v>
      </c>
      <c r="K1345">
        <f t="shared" si="1894"/>
        <v>203.86716320702442</v>
      </c>
      <c r="L1345">
        <f t="shared" si="1894"/>
        <v>315.78308569851009</v>
      </c>
      <c r="M1345">
        <f t="shared" si="1894"/>
        <v>291.87177759445586</v>
      </c>
    </row>
    <row r="1346" spans="1:19" x14ac:dyDescent="0.25">
      <c r="A1346" t="s">
        <v>300</v>
      </c>
      <c r="G1346">
        <v>100</v>
      </c>
      <c r="H1346">
        <f t="shared" ref="H1346" si="1895">(H1345/G1345)*G1346</f>
        <v>100.14439405202467</v>
      </c>
      <c r="I1346">
        <f t="shared" ref="I1346" si="1896">(I1345/H1345)*H1346</f>
        <v>96.506863828458805</v>
      </c>
      <c r="J1346">
        <f t="shared" ref="J1346" si="1897">(J1345/I1345)*I1346</f>
        <v>90.119839889919945</v>
      </c>
      <c r="K1346">
        <f t="shared" ref="K1346" si="1898">(K1345/J1345)*J1346</f>
        <v>86.767635003617713</v>
      </c>
      <c r="L1346">
        <f t="shared" ref="L1346" si="1899">(L1345/K1345)*K1346</f>
        <v>134.40002347205063</v>
      </c>
      <c r="M1346">
        <f t="shared" ref="M1346" si="1900">(M1345/L1345)*L1346</f>
        <v>124.2231631018263</v>
      </c>
    </row>
    <row r="1348" spans="1:19" x14ac:dyDescent="0.25">
      <c r="A1348" s="2" t="s">
        <v>141</v>
      </c>
      <c r="B1348" s="2"/>
      <c r="C1348" t="s">
        <v>585</v>
      </c>
    </row>
    <row r="1349" spans="1:19" x14ac:dyDescent="0.25">
      <c r="A1349" t="s">
        <v>792</v>
      </c>
      <c r="C1349">
        <v>2015</v>
      </c>
      <c r="D1349">
        <v>2016</v>
      </c>
      <c r="E1349">
        <v>2017</v>
      </c>
      <c r="F1349">
        <f>E1349+1</f>
        <v>2018</v>
      </c>
      <c r="G1349">
        <f t="shared" ref="G1349" si="1901">F1349+1</f>
        <v>2019</v>
      </c>
      <c r="H1349">
        <f t="shared" ref="H1349" si="1902">G1349+1</f>
        <v>2020</v>
      </c>
      <c r="I1349">
        <f t="shared" ref="I1349" si="1903">H1349+1</f>
        <v>2021</v>
      </c>
      <c r="J1349">
        <f t="shared" ref="J1349" si="1904">I1349+1</f>
        <v>2022</v>
      </c>
      <c r="K1349">
        <f>J1349+1</f>
        <v>2023</v>
      </c>
      <c r="L1349">
        <f t="shared" ref="L1349" si="1905">K1349+1</f>
        <v>2024</v>
      </c>
      <c r="M1349">
        <f t="shared" ref="M1349" si="1906">L1349+1</f>
        <v>2025</v>
      </c>
      <c r="N1349">
        <f t="shared" ref="N1349" si="1907">M1349+1</f>
        <v>2026</v>
      </c>
      <c r="O1349">
        <f t="shared" ref="O1349" si="1908">N1349+1</f>
        <v>2027</v>
      </c>
      <c r="P1349">
        <f t="shared" ref="P1349" si="1909">O1349+1</f>
        <v>2028</v>
      </c>
      <c r="Q1349">
        <f t="shared" ref="Q1349" si="1910">P1349+1</f>
        <v>2029</v>
      </c>
      <c r="R1349" s="13"/>
      <c r="S1349" s="13"/>
    </row>
    <row r="1350" spans="1:19" x14ac:dyDescent="0.25">
      <c r="A1350" t="s">
        <v>282</v>
      </c>
      <c r="C1350" s="13">
        <v>3.4000000000000002E-2</v>
      </c>
      <c r="D1350" s="13">
        <v>-0.91600000000000004</v>
      </c>
      <c r="E1350" s="13">
        <v>9.8000000000000004E-2</v>
      </c>
      <c r="F1350" s="13">
        <v>1.04</v>
      </c>
      <c r="G1350" s="13">
        <v>2.2090000000000001</v>
      </c>
      <c r="H1350" s="13">
        <v>0.96399999999999997</v>
      </c>
      <c r="I1350" s="13">
        <v>1.772</v>
      </c>
      <c r="J1350" s="13">
        <v>5</v>
      </c>
      <c r="K1350" s="13">
        <v>6.2169999999999996</v>
      </c>
      <c r="L1350" s="13">
        <v>5.44</v>
      </c>
      <c r="M1350" s="13">
        <v>3.2010000000000001</v>
      </c>
      <c r="N1350" s="13">
        <v>3.1949999999999998</v>
      </c>
      <c r="O1350" s="13">
        <v>4.032</v>
      </c>
      <c r="P1350" s="13">
        <v>1.6739999999999999</v>
      </c>
      <c r="Q1350" s="13">
        <v>2</v>
      </c>
      <c r="R1350" s="13"/>
      <c r="S1350" s="13"/>
    </row>
    <row r="1351" spans="1:19" x14ac:dyDescent="0.25">
      <c r="A1351" s="7" t="s">
        <v>283</v>
      </c>
      <c r="B1351" s="7"/>
      <c r="C1351">
        <v>176.3</v>
      </c>
      <c r="D1351">
        <v>204.9</v>
      </c>
      <c r="E1351">
        <v>233.7</v>
      </c>
      <c r="F1351">
        <v>223</v>
      </c>
      <c r="G1351">
        <v>248.9</v>
      </c>
      <c r="H1351">
        <v>280.10000000000002</v>
      </c>
      <c r="I1351">
        <v>260.5</v>
      </c>
      <c r="J1351">
        <v>246.5</v>
      </c>
      <c r="K1351">
        <v>279.89999999999998</v>
      </c>
      <c r="L1351">
        <v>287.60000000000002</v>
      </c>
      <c r="M1351">
        <v>302.2</v>
      </c>
      <c r="N1351">
        <v>323.10000000000002</v>
      </c>
      <c r="O1351">
        <v>366.8</v>
      </c>
      <c r="P1351">
        <v>395.3</v>
      </c>
      <c r="Q1351">
        <v>408</v>
      </c>
    </row>
    <row r="1352" spans="1:19" x14ac:dyDescent="0.25">
      <c r="A1352" s="7" t="s">
        <v>284</v>
      </c>
      <c r="B1352" s="7"/>
      <c r="C1352">
        <v>1.1000000000000001</v>
      </c>
      <c r="D1352">
        <v>1</v>
      </c>
      <c r="E1352">
        <v>0.9</v>
      </c>
      <c r="F1352">
        <v>0.9</v>
      </c>
      <c r="G1352">
        <v>1.8</v>
      </c>
      <c r="H1352">
        <v>1.9</v>
      </c>
      <c r="I1352">
        <v>0.9</v>
      </c>
      <c r="J1352">
        <v>1.5</v>
      </c>
      <c r="K1352">
        <v>0.9</v>
      </c>
      <c r="L1352">
        <v>0.9</v>
      </c>
      <c r="M1352">
        <v>0.9</v>
      </c>
      <c r="N1352">
        <v>0.8</v>
      </c>
      <c r="O1352">
        <v>0.8</v>
      </c>
      <c r="P1352">
        <v>0.7</v>
      </c>
      <c r="Q1352">
        <v>0.6</v>
      </c>
    </row>
    <row r="1353" spans="1:19" x14ac:dyDescent="0.25">
      <c r="A1353" s="7" t="s">
        <v>285</v>
      </c>
      <c r="B1353" s="7"/>
      <c r="C1353" s="8">
        <f t="shared" ref="C1353:D1353" si="1911">C1351-C1352</f>
        <v>175.20000000000002</v>
      </c>
      <c r="D1353" s="8">
        <f t="shared" si="1911"/>
        <v>203.9</v>
      </c>
      <c r="E1353" s="8">
        <f>E1351-E1352</f>
        <v>232.79999999999998</v>
      </c>
      <c r="F1353" s="8">
        <f t="shared" ref="F1353:Q1353" si="1912">F1351-F1352</f>
        <v>222.1</v>
      </c>
      <c r="G1353" s="8">
        <f t="shared" si="1912"/>
        <v>247.1</v>
      </c>
      <c r="H1353" s="8">
        <f t="shared" si="1912"/>
        <v>278.20000000000005</v>
      </c>
      <c r="I1353" s="8">
        <f t="shared" si="1912"/>
        <v>259.60000000000002</v>
      </c>
      <c r="J1353" s="8">
        <f t="shared" si="1912"/>
        <v>245</v>
      </c>
      <c r="K1353" s="8">
        <f t="shared" si="1912"/>
        <v>279</v>
      </c>
      <c r="L1353" s="8">
        <f t="shared" si="1912"/>
        <v>286.70000000000005</v>
      </c>
      <c r="M1353" s="8">
        <f t="shared" si="1912"/>
        <v>301.3</v>
      </c>
      <c r="N1353" s="8">
        <f t="shared" si="1912"/>
        <v>322.3</v>
      </c>
      <c r="O1353" s="8">
        <f t="shared" si="1912"/>
        <v>366</v>
      </c>
      <c r="P1353" s="8">
        <f t="shared" si="1912"/>
        <v>394.6</v>
      </c>
      <c r="Q1353" s="8">
        <f t="shared" si="1912"/>
        <v>407.4</v>
      </c>
    </row>
    <row r="1354" spans="1:19" x14ac:dyDescent="0.25">
      <c r="A1354" t="s">
        <v>286</v>
      </c>
      <c r="C1354">
        <v>1</v>
      </c>
      <c r="D1354">
        <f t="shared" ref="D1354" si="1913">C1354*(1+(D1350/100))</f>
        <v>0.99084000000000005</v>
      </c>
      <c r="E1354">
        <f t="shared" ref="E1354" si="1914">D1354*(1+(E1350/100))</f>
        <v>0.99181102320000003</v>
      </c>
      <c r="F1354">
        <f t="shared" ref="F1354" si="1915">E1354*(1+(F1350/100))</f>
        <v>1.0021258578412799</v>
      </c>
      <c r="G1354">
        <f t="shared" ref="G1354" si="1916">F1354*(1+(G1350/100))</f>
        <v>1.0242628180409938</v>
      </c>
      <c r="H1354">
        <f t="shared" ref="H1354" si="1917">G1354*(1+(H1350/100))</f>
        <v>1.0341367116069091</v>
      </c>
      <c r="I1354">
        <f t="shared" ref="I1354" si="1918">H1354*(1+(I1350/100))</f>
        <v>1.0524616141365835</v>
      </c>
      <c r="J1354">
        <f t="shared" ref="J1354" si="1919">I1354*(1+(J1350/100))</f>
        <v>1.1050846948434128</v>
      </c>
      <c r="K1354">
        <f t="shared" ref="K1354" si="1920">J1354*(1+(K1350/100))</f>
        <v>1.1737878103218278</v>
      </c>
      <c r="L1354">
        <f t="shared" ref="L1354" si="1921">K1354*(1+(L1350/100))</f>
        <v>1.2376418672033351</v>
      </c>
      <c r="M1354">
        <f t="shared" ref="M1354" si="1922">L1354*(1+(M1350/100))</f>
        <v>1.277258783372514</v>
      </c>
      <c r="N1354">
        <f t="shared" ref="N1354" si="1923">M1354*(1+(N1350/100))</f>
        <v>1.3180672015012658</v>
      </c>
      <c r="O1354">
        <f t="shared" ref="O1354" si="1924">N1354*(1+(O1350/100))</f>
        <v>1.3712116710657967</v>
      </c>
      <c r="P1354">
        <f t="shared" ref="P1354" si="1925">O1354*(1+(P1350/100))</f>
        <v>1.3941657544394381</v>
      </c>
      <c r="Q1354">
        <f t="shared" ref="Q1354" si="1926">P1354*(1+(Q1350/100))</f>
        <v>1.4220490695282269</v>
      </c>
    </row>
    <row r="1355" spans="1:19" x14ac:dyDescent="0.25">
      <c r="A1355" t="s">
        <v>287</v>
      </c>
      <c r="C1355">
        <f>C1353/C1354</f>
        <v>175.20000000000002</v>
      </c>
      <c r="D1355">
        <f t="shared" ref="D1355:M1355" si="1927">D1353/D1354</f>
        <v>205.78499051309998</v>
      </c>
      <c r="E1355">
        <f t="shared" si="1927"/>
        <v>234.72213411067881</v>
      </c>
      <c r="F1355">
        <f t="shared" si="1927"/>
        <v>221.62884857440426</v>
      </c>
      <c r="G1355">
        <f t="shared" si="1927"/>
        <v>241.24667580202092</v>
      </c>
      <c r="H1355">
        <f t="shared" si="1927"/>
        <v>269.01665599678279</v>
      </c>
      <c r="I1355">
        <f t="shared" si="1927"/>
        <v>246.6598273163342</v>
      </c>
      <c r="J1355">
        <f t="shared" si="1927"/>
        <v>221.70246420317656</v>
      </c>
      <c r="K1355">
        <f t="shared" si="1927"/>
        <v>237.69202367462319</v>
      </c>
      <c r="L1355">
        <f t="shared" si="1927"/>
        <v>231.65021125848631</v>
      </c>
      <c r="M1355">
        <f t="shared" si="1927"/>
        <v>235.89581369285094</v>
      </c>
      <c r="N1355">
        <f t="shared" ref="N1355:Q1355" si="1928">N1353/N1354</f>
        <v>244.52470984249015</v>
      </c>
      <c r="O1355">
        <f t="shared" si="1928"/>
        <v>266.91721469634263</v>
      </c>
      <c r="P1355">
        <f t="shared" si="1928"/>
        <v>283.0366466422492</v>
      </c>
      <c r="Q1355">
        <f t="shared" si="1928"/>
        <v>286.48800433810442</v>
      </c>
    </row>
    <row r="1356" spans="1:19" x14ac:dyDescent="0.25">
      <c r="A1356" t="s">
        <v>288</v>
      </c>
      <c r="C1356" s="13">
        <v>0.10299999999999999</v>
      </c>
      <c r="D1356" s="13">
        <v>0.10199999999999999</v>
      </c>
      <c r="E1356" s="13">
        <v>0.10100000000000001</v>
      </c>
      <c r="F1356" s="13">
        <v>0.1</v>
      </c>
      <c r="G1356" s="13">
        <v>9.8000000000000004E-2</v>
      </c>
      <c r="H1356" s="13">
        <v>9.7000000000000003E-2</v>
      </c>
      <c r="I1356" s="13">
        <v>9.6000000000000002E-2</v>
      </c>
      <c r="J1356" s="13">
        <v>9.5000000000000001E-2</v>
      </c>
      <c r="K1356" s="13">
        <v>9.5000000000000001E-2</v>
      </c>
      <c r="L1356" s="13">
        <v>9.5000000000000001E-2</v>
      </c>
      <c r="M1356" s="13">
        <v>9.5000000000000001E-2</v>
      </c>
      <c r="N1356" s="13">
        <v>9.5000000000000001E-2</v>
      </c>
      <c r="O1356" s="13">
        <v>9.5000000000000001E-2</v>
      </c>
      <c r="P1356" s="13">
        <v>9.5000000000000001E-2</v>
      </c>
      <c r="Q1356" s="13">
        <v>9.5000000000000001E-2</v>
      </c>
      <c r="R1356" s="13"/>
      <c r="S1356" s="13"/>
    </row>
    <row r="1357" spans="1:19" x14ac:dyDescent="0.25">
      <c r="A1357" t="s">
        <v>289</v>
      </c>
      <c r="C1357">
        <f>C1355/C1356</f>
        <v>1700.970873786408</v>
      </c>
      <c r="D1357">
        <f t="shared" ref="D1357:H1357" si="1929">D1355/D1356</f>
        <v>2017.4999069911764</v>
      </c>
      <c r="E1357">
        <f t="shared" si="1929"/>
        <v>2323.981525848305</v>
      </c>
      <c r="F1357">
        <f t="shared" si="1929"/>
        <v>2216.2884857440426</v>
      </c>
      <c r="G1357">
        <f t="shared" si="1929"/>
        <v>2461.7007734900094</v>
      </c>
      <c r="H1357">
        <f t="shared" si="1929"/>
        <v>2773.3675875956988</v>
      </c>
      <c r="I1357">
        <f>I1355/I1356</f>
        <v>2569.3732012118144</v>
      </c>
      <c r="J1357">
        <f>J1355/J1356</f>
        <v>2333.7101495071215</v>
      </c>
      <c r="K1357">
        <f>K1355/K1356</f>
        <v>2502.0213018381387</v>
      </c>
      <c r="L1357">
        <f>L1355/L1356</f>
        <v>2438.4232764051189</v>
      </c>
      <c r="M1357">
        <f>M1355/M1356</f>
        <v>2483.1138283457994</v>
      </c>
      <c r="N1357">
        <f t="shared" ref="N1357:Q1357" si="1930">N1355/N1356</f>
        <v>2573.9443141314755</v>
      </c>
      <c r="O1357">
        <f t="shared" si="1930"/>
        <v>2809.6548915404487</v>
      </c>
      <c r="P1357">
        <f t="shared" si="1930"/>
        <v>2979.3331225499915</v>
      </c>
      <c r="Q1357">
        <f t="shared" si="1930"/>
        <v>3015.6632035589937</v>
      </c>
    </row>
    <row r="1358" spans="1:19" x14ac:dyDescent="0.25">
      <c r="A1358" t="s">
        <v>290</v>
      </c>
      <c r="G1358">
        <v>100</v>
      </c>
      <c r="H1358">
        <f t="shared" ref="H1358" si="1931">(H1357/G1357)*G1358</f>
        <v>112.66062949087967</v>
      </c>
      <c r="I1358">
        <f t="shared" ref="I1358" si="1932">(I1357/H1357)*H1358</f>
        <v>104.37390396433743</v>
      </c>
      <c r="J1358">
        <f t="shared" ref="J1358" si="1933">(J1357/I1357)*I1358</f>
        <v>94.800723736970156</v>
      </c>
      <c r="K1358">
        <f t="shared" ref="K1358" si="1934">(K1357/J1357)*J1358</f>
        <v>101.63791346138977</v>
      </c>
      <c r="L1358">
        <f t="shared" ref="L1358" si="1935">(L1357/K1357)*K1358</f>
        <v>99.054414032137231</v>
      </c>
      <c r="M1358">
        <f t="shared" ref="M1358" si="1936">(M1357/L1357)*L1358</f>
        <v>100.86984799640908</v>
      </c>
      <c r="N1358">
        <f t="shared" ref="N1358" si="1937">(N1357/M1357)*M1358</f>
        <v>104.55959318249452</v>
      </c>
      <c r="O1358">
        <f t="shared" ref="O1358" si="1938">(O1357/N1357)*N1358</f>
        <v>114.13470401429562</v>
      </c>
      <c r="P1358">
        <f t="shared" ref="P1358" si="1939">(P1357/O1357)*O1358</f>
        <v>121.02742764816711</v>
      </c>
      <c r="Q1358">
        <f t="shared" ref="Q1358" si="1940">(Q1357/P1357)*P1358</f>
        <v>122.50323987523547</v>
      </c>
    </row>
    <row r="1360" spans="1:19" x14ac:dyDescent="0.25">
      <c r="A1360" s="2" t="s">
        <v>153</v>
      </c>
      <c r="B1360" s="2"/>
      <c r="C1360" t="s">
        <v>800</v>
      </c>
    </row>
    <row r="1361" spans="1:17" x14ac:dyDescent="0.25">
      <c r="A1361" t="s">
        <v>765</v>
      </c>
      <c r="C1361">
        <v>2015</v>
      </c>
      <c r="D1361">
        <f>C1361+1</f>
        <v>2016</v>
      </c>
      <c r="E1361">
        <f t="shared" ref="E1361" si="1941">D1361+1</f>
        <v>2017</v>
      </c>
      <c r="F1361">
        <f t="shared" ref="F1361" si="1942">E1361+1</f>
        <v>2018</v>
      </c>
      <c r="G1361">
        <f t="shared" ref="G1361" si="1943">F1361+1</f>
        <v>2019</v>
      </c>
      <c r="H1361">
        <f t="shared" ref="H1361" si="1944">G1361+1</f>
        <v>2020</v>
      </c>
      <c r="I1361">
        <f t="shared" ref="I1361" si="1945">H1361+1</f>
        <v>2021</v>
      </c>
      <c r="J1361">
        <f t="shared" ref="J1361" si="1946">I1361+1</f>
        <v>2022</v>
      </c>
      <c r="K1361">
        <f t="shared" ref="K1361" si="1947">J1361+1</f>
        <v>2023</v>
      </c>
      <c r="L1361">
        <f t="shared" ref="L1361" si="1948">K1361+1</f>
        <v>2024</v>
      </c>
      <c r="M1361">
        <f t="shared" ref="M1361" si="1949">L1361+1</f>
        <v>2025</v>
      </c>
      <c r="N1361">
        <f t="shared" ref="N1361" si="1950">M1361+1</f>
        <v>2026</v>
      </c>
      <c r="O1361">
        <f t="shared" ref="O1361" si="1951">N1361+1</f>
        <v>2027</v>
      </c>
      <c r="P1361">
        <f t="shared" ref="P1361" si="1952">O1361+1</f>
        <v>2028</v>
      </c>
      <c r="Q1361">
        <f t="shared" ref="Q1361" si="1953">P1361+1</f>
        <v>2029</v>
      </c>
    </row>
    <row r="1362" spans="1:17" x14ac:dyDescent="0.25">
      <c r="A1362" t="s">
        <v>589</v>
      </c>
      <c r="C1362" s="13">
        <v>51.65</v>
      </c>
      <c r="D1362" s="13">
        <v>51.191000000000003</v>
      </c>
      <c r="E1362" s="13">
        <v>56.787999999999997</v>
      </c>
      <c r="F1362" s="13">
        <v>56.557000000000002</v>
      </c>
      <c r="G1362" s="13">
        <v>57.848999999999997</v>
      </c>
      <c r="H1362" s="13">
        <v>58.209000000000003</v>
      </c>
      <c r="I1362" s="13">
        <v>56.05</v>
      </c>
      <c r="J1362" s="13">
        <v>62.143000000000001</v>
      </c>
      <c r="K1362" s="13">
        <v>77.504999999999995</v>
      </c>
      <c r="L1362" s="13">
        <v>87.692999999999998</v>
      </c>
      <c r="M1362" s="13">
        <v>87.414000000000001</v>
      </c>
      <c r="N1362" s="13">
        <v>91.23</v>
      </c>
      <c r="O1362" s="13">
        <v>96.614000000000004</v>
      </c>
      <c r="P1362" s="13">
        <v>102.938</v>
      </c>
      <c r="Q1362" s="13">
        <v>109.551</v>
      </c>
    </row>
    <row r="1363" spans="1:17" x14ac:dyDescent="0.25">
      <c r="A1363" t="s">
        <v>282</v>
      </c>
      <c r="C1363" s="13">
        <v>3.3959999999999999</v>
      </c>
      <c r="D1363" s="13">
        <v>6.7270000000000003</v>
      </c>
      <c r="E1363" s="13">
        <v>6.1470000000000002</v>
      </c>
      <c r="F1363" s="13">
        <v>4.2939999999999996</v>
      </c>
      <c r="G1363" s="13">
        <v>3.7210000000000001</v>
      </c>
      <c r="H1363" s="13">
        <v>2.2090000000000001</v>
      </c>
      <c r="I1363" s="13">
        <v>3.62</v>
      </c>
      <c r="J1363" s="13">
        <v>6.077</v>
      </c>
      <c r="K1363" s="13">
        <v>5.88</v>
      </c>
      <c r="L1363" s="13">
        <v>4.24</v>
      </c>
      <c r="M1363" s="13">
        <v>3.5110000000000001</v>
      </c>
      <c r="N1363" s="13">
        <v>3.9279999999999999</v>
      </c>
      <c r="O1363" s="13">
        <v>3.4009999999999998</v>
      </c>
      <c r="P1363" s="13">
        <v>3.0009999999999999</v>
      </c>
      <c r="Q1363" s="13">
        <v>3</v>
      </c>
    </row>
    <row r="1364" spans="1:17" x14ac:dyDescent="0.25">
      <c r="A1364" s="7" t="s">
        <v>283</v>
      </c>
      <c r="B1364" s="7"/>
      <c r="G1364">
        <v>68571</v>
      </c>
      <c r="H1364">
        <v>73549</v>
      </c>
      <c r="I1364">
        <v>71431</v>
      </c>
      <c r="J1364">
        <v>76399</v>
      </c>
      <c r="K1364">
        <v>87469</v>
      </c>
      <c r="L1364">
        <v>100327</v>
      </c>
      <c r="M1364">
        <v>105961</v>
      </c>
      <c r="N1364">
        <v>109522</v>
      </c>
      <c r="O1364">
        <v>113939</v>
      </c>
      <c r="P1364">
        <v>120118</v>
      </c>
      <c r="Q1364">
        <v>128045</v>
      </c>
    </row>
    <row r="1365" spans="1:17" x14ac:dyDescent="0.25">
      <c r="A1365" s="7" t="s">
        <v>284</v>
      </c>
      <c r="B1365" s="7"/>
      <c r="G1365">
        <v>6887</v>
      </c>
      <c r="H1365">
        <v>7291</v>
      </c>
      <c r="I1365">
        <v>7975</v>
      </c>
      <c r="J1365">
        <v>9466</v>
      </c>
      <c r="K1365">
        <v>11832</v>
      </c>
      <c r="L1365">
        <v>13100</v>
      </c>
      <c r="M1365">
        <v>14384</v>
      </c>
      <c r="N1365">
        <v>15609</v>
      </c>
      <c r="O1365">
        <v>17094</v>
      </c>
      <c r="P1365">
        <v>17627</v>
      </c>
      <c r="Q1365">
        <v>19179</v>
      </c>
    </row>
    <row r="1366" spans="1:17" x14ac:dyDescent="0.25">
      <c r="A1366" s="7" t="s">
        <v>285</v>
      </c>
      <c r="B1366" s="7"/>
      <c r="C1366" s="8">
        <f t="shared" ref="C1366:J1366" si="1954">C1364-C1365</f>
        <v>0</v>
      </c>
      <c r="D1366" s="8">
        <f t="shared" si="1954"/>
        <v>0</v>
      </c>
      <c r="E1366" s="8">
        <f t="shared" si="1954"/>
        <v>0</v>
      </c>
      <c r="F1366" s="8">
        <f t="shared" si="1954"/>
        <v>0</v>
      </c>
      <c r="G1366" s="8">
        <f t="shared" si="1954"/>
        <v>61684</v>
      </c>
      <c r="H1366" s="8">
        <f t="shared" si="1954"/>
        <v>66258</v>
      </c>
      <c r="I1366" s="8">
        <f t="shared" si="1954"/>
        <v>63456</v>
      </c>
      <c r="J1366" s="8">
        <f t="shared" si="1954"/>
        <v>66933</v>
      </c>
      <c r="K1366" s="8">
        <f>K1364-K1365</f>
        <v>75637</v>
      </c>
      <c r="L1366" s="8">
        <f t="shared" ref="L1366:Q1366" si="1955">L1364-L1365</f>
        <v>87227</v>
      </c>
      <c r="M1366" s="8">
        <f t="shared" si="1955"/>
        <v>91577</v>
      </c>
      <c r="N1366" s="8">
        <f t="shared" si="1955"/>
        <v>93913</v>
      </c>
      <c r="O1366" s="8">
        <f t="shared" si="1955"/>
        <v>96845</v>
      </c>
      <c r="P1366" s="8">
        <f t="shared" si="1955"/>
        <v>102491</v>
      </c>
      <c r="Q1366" s="8">
        <f t="shared" si="1955"/>
        <v>108866</v>
      </c>
    </row>
    <row r="1367" spans="1:17" x14ac:dyDescent="0.25">
      <c r="A1367" t="s">
        <v>286</v>
      </c>
      <c r="C1367">
        <v>1</v>
      </c>
      <c r="D1367">
        <f t="shared" ref="D1367" si="1956">C1367*(1+(D1363/100))</f>
        <v>1.0672699999999999</v>
      </c>
      <c r="E1367">
        <v>1</v>
      </c>
      <c r="F1367">
        <f t="shared" ref="F1367" si="1957">E1367*(1+(F1363/100))</f>
        <v>1.04294</v>
      </c>
      <c r="G1367">
        <f t="shared" ref="G1367" si="1958">F1367*(1+(G1363/100))</f>
        <v>1.0817477974</v>
      </c>
      <c r="H1367">
        <f t="shared" ref="H1367" si="1959">G1367*(1+(H1363/100))</f>
        <v>1.105643606244566</v>
      </c>
      <c r="I1367">
        <f t="shared" ref="I1367" si="1960">H1367*(1+(I1363/100))</f>
        <v>1.1456679047906193</v>
      </c>
      <c r="J1367">
        <f t="shared" ref="J1367" si="1961">I1367*(1+(J1363/100))</f>
        <v>1.2152901433647452</v>
      </c>
      <c r="K1367">
        <f t="shared" ref="K1367" si="1962">J1367*(1+(K1363/100))</f>
        <v>1.2867492037945922</v>
      </c>
      <c r="L1367">
        <f t="shared" ref="L1367" si="1963">K1367*(1+(L1363/100))</f>
        <v>1.3413073700354829</v>
      </c>
      <c r="M1367">
        <f t="shared" ref="M1367" si="1964">L1367*(1+(M1363/100))</f>
        <v>1.3884006717974287</v>
      </c>
      <c r="N1367">
        <f t="shared" ref="N1367" si="1965">M1367*(1+(N1363/100))</f>
        <v>1.4429370501856316</v>
      </c>
      <c r="O1367">
        <f t="shared" ref="O1367" si="1966">N1367*(1+(O1363/100))</f>
        <v>1.492011339262445</v>
      </c>
      <c r="P1367">
        <f t="shared" ref="P1367" si="1967">O1367*(1+(P1363/100))</f>
        <v>1.5367865995537111</v>
      </c>
      <c r="Q1367">
        <f t="shared" ref="Q1367" si="1968">P1367*(1+(Q1363/100))</f>
        <v>1.5828901975403225</v>
      </c>
    </row>
    <row r="1368" spans="1:17" x14ac:dyDescent="0.25">
      <c r="A1368" t="s">
        <v>287</v>
      </c>
      <c r="E1368">
        <f t="shared" ref="E1368:Q1368" si="1969">E1366/E1367</f>
        <v>0</v>
      </c>
      <c r="F1368">
        <f t="shared" si="1969"/>
        <v>0</v>
      </c>
      <c r="G1368">
        <f t="shared" si="1969"/>
        <v>57022.533485400745</v>
      </c>
      <c r="H1368">
        <f t="shared" si="1969"/>
        <v>59927.086473237265</v>
      </c>
      <c r="I1368">
        <f t="shared" si="1969"/>
        <v>55387.778373347319</v>
      </c>
      <c r="J1368">
        <f t="shared" si="1969"/>
        <v>55075.736741091459</v>
      </c>
      <c r="K1368">
        <f t="shared" si="1969"/>
        <v>58781.462445788442</v>
      </c>
      <c r="L1368">
        <f t="shared" si="1969"/>
        <v>65031.328350706441</v>
      </c>
      <c r="M1368">
        <f t="shared" si="1969"/>
        <v>65958.625532386184</v>
      </c>
      <c r="N1368">
        <f t="shared" si="1969"/>
        <v>65084.613350193096</v>
      </c>
      <c r="O1368">
        <f t="shared" si="1969"/>
        <v>64909.02411497353</v>
      </c>
      <c r="P1368">
        <f t="shared" si="1969"/>
        <v>66691.758003202136</v>
      </c>
      <c r="Q1368">
        <f t="shared" si="1969"/>
        <v>68776.722585791838</v>
      </c>
    </row>
    <row r="1369" spans="1:17" x14ac:dyDescent="0.25">
      <c r="A1369" t="s">
        <v>288</v>
      </c>
      <c r="C1369" s="13">
        <v>2.3420000000000001</v>
      </c>
      <c r="D1369" s="13">
        <v>2.4060000000000001</v>
      </c>
      <c r="E1369" s="13">
        <v>2.472</v>
      </c>
      <c r="F1369" s="13">
        <v>2.5409999999999999</v>
      </c>
      <c r="G1369" s="13">
        <v>2.613</v>
      </c>
      <c r="H1369" s="13">
        <v>2.6880000000000002</v>
      </c>
      <c r="I1369" s="13">
        <v>2.77</v>
      </c>
      <c r="J1369" s="13">
        <v>2.851</v>
      </c>
      <c r="K1369" s="13">
        <v>2.9279999999999999</v>
      </c>
      <c r="L1369" s="13">
        <v>2.99</v>
      </c>
      <c r="M1369" s="13">
        <v>3.0489999999999999</v>
      </c>
      <c r="N1369" s="13">
        <v>3.1070000000000002</v>
      </c>
      <c r="O1369" s="13">
        <v>3.165</v>
      </c>
      <c r="P1369" s="13">
        <v>3.2210000000000001</v>
      </c>
      <c r="Q1369" s="13">
        <v>3.278</v>
      </c>
    </row>
    <row r="1370" spans="1:17" x14ac:dyDescent="0.25">
      <c r="A1370" t="s">
        <v>289</v>
      </c>
      <c r="E1370">
        <f t="shared" ref="E1370:H1370" si="1970">E1368/E1369</f>
        <v>0</v>
      </c>
      <c r="F1370">
        <f t="shared" si="1970"/>
        <v>0</v>
      </c>
      <c r="G1370">
        <f t="shared" si="1970"/>
        <v>21822.630495752295</v>
      </c>
      <c r="H1370">
        <f t="shared" si="1970"/>
        <v>22294.303003436482</v>
      </c>
      <c r="I1370">
        <f>I1368/I1369</f>
        <v>19995.587860414194</v>
      </c>
      <c r="J1370">
        <f>J1368/J1369</f>
        <v>19318.041648927203</v>
      </c>
      <c r="K1370">
        <f>K1368/K1369</f>
        <v>20075.636081211898</v>
      </c>
      <c r="L1370">
        <f>L1368/L1369</f>
        <v>21749.608144048976</v>
      </c>
      <c r="M1370">
        <f>M1368/M1369</f>
        <v>21632.871607866902</v>
      </c>
      <c r="N1370">
        <f t="shared" ref="N1370:Q1370" si="1971">N1368/N1369</f>
        <v>20947.735226969133</v>
      </c>
      <c r="O1370">
        <f t="shared" si="1971"/>
        <v>20508.380447069045</v>
      </c>
      <c r="P1370">
        <f t="shared" si="1971"/>
        <v>20705.295871841707</v>
      </c>
      <c r="Q1370">
        <f t="shared" si="1971"/>
        <v>20981.306463023746</v>
      </c>
    </row>
    <row r="1371" spans="1:17" x14ac:dyDescent="0.25">
      <c r="A1371" t="s">
        <v>290</v>
      </c>
      <c r="E1371">
        <v>100</v>
      </c>
      <c r="F1371" t="e">
        <f t="shared" ref="F1371" si="1972">(F1370/E1370)*E1371</f>
        <v>#DIV/0!</v>
      </c>
      <c r="G1371">
        <v>100</v>
      </c>
      <c r="H1371">
        <f t="shared" ref="H1371" si="1973">(H1370/G1370)*G1371</f>
        <v>102.1613916240574</v>
      </c>
      <c r="I1371">
        <f t="shared" ref="I1371" si="1974">(I1370/H1370)*H1371</f>
        <v>91.627761668357394</v>
      </c>
      <c r="J1371">
        <f t="shared" ref="J1371" si="1975">(J1370/I1370)*I1371</f>
        <v>88.52297459138758</v>
      </c>
      <c r="K1371">
        <f t="shared" ref="K1371" si="1976">(K1370/J1370)*J1371</f>
        <v>91.994574554701629</v>
      </c>
      <c r="L1371">
        <f t="shared" ref="L1371" si="1977">(L1370/K1370)*K1371</f>
        <v>99.665382449116152</v>
      </c>
      <c r="M1371">
        <f t="shared" ref="M1371" si="1978">(M1370/L1370)*L1371</f>
        <v>99.130449063313762</v>
      </c>
      <c r="N1371">
        <f t="shared" ref="N1371" si="1979">(N1370/M1370)*M1371</f>
        <v>95.990880801682195</v>
      </c>
      <c r="O1371">
        <f t="shared" ref="O1371" si="1980">(O1370/N1370)*N1371</f>
        <v>93.977581900866326</v>
      </c>
      <c r="P1371">
        <f t="shared" ref="P1371" si="1981">(P1370/O1370)*O1371</f>
        <v>94.879926944975423</v>
      </c>
      <c r="Q1371">
        <f t="shared" ref="Q1371" si="1982">(Q1370/P1370)*P1371</f>
        <v>96.144717599959776</v>
      </c>
    </row>
    <row r="1372" spans="1:17" x14ac:dyDescent="0.25">
      <c r="A1372" t="s">
        <v>519</v>
      </c>
      <c r="M1372" s="12">
        <f>(M1371-G1371)/G1371</f>
        <v>-8.6955093668623813E-3</v>
      </c>
    </row>
    <row r="1373" spans="1:17" x14ac:dyDescent="0.25">
      <c r="M1373" s="12"/>
    </row>
    <row r="1374" spans="1:17" x14ac:dyDescent="0.25">
      <c r="A1374" t="s">
        <v>297</v>
      </c>
      <c r="G1374">
        <v>6870</v>
      </c>
      <c r="H1374">
        <v>7950</v>
      </c>
      <c r="I1374">
        <v>8100</v>
      </c>
      <c r="J1374">
        <v>8652</v>
      </c>
      <c r="K1374">
        <v>9387</v>
      </c>
      <c r="L1374">
        <v>11500</v>
      </c>
      <c r="M1374">
        <v>12300</v>
      </c>
    </row>
    <row r="1375" spans="1:17" x14ac:dyDescent="0.25">
      <c r="A1375" t="s">
        <v>299</v>
      </c>
      <c r="G1375">
        <f t="shared" ref="G1375:M1375" si="1983">(G1374/G1367)/G1369</f>
        <v>2430.4758366159499</v>
      </c>
      <c r="H1375">
        <f t="shared" si="1983"/>
        <v>2674.9933423483958</v>
      </c>
      <c r="I1375">
        <f t="shared" si="1983"/>
        <v>2552.3868770384988</v>
      </c>
      <c r="J1375">
        <f t="shared" si="1983"/>
        <v>2497.119452983105</v>
      </c>
      <c r="K1375">
        <f t="shared" si="1983"/>
        <v>2491.505425841005</v>
      </c>
      <c r="L1375">
        <f t="shared" si="1983"/>
        <v>2867.4664227425365</v>
      </c>
      <c r="M1375">
        <f t="shared" si="1983"/>
        <v>2905.5802305902453</v>
      </c>
    </row>
    <row r="1376" spans="1:17" x14ac:dyDescent="0.25">
      <c r="A1376" t="s">
        <v>301</v>
      </c>
      <c r="G1376">
        <v>100</v>
      </c>
      <c r="H1376">
        <f t="shared" ref="H1376" si="1984">(H1375/G1375)*G1376</f>
        <v>110.06047877739438</v>
      </c>
      <c r="I1376">
        <f t="shared" ref="I1376" si="1985">(I1375/H1375)*H1376</f>
        <v>105.01593303607127</v>
      </c>
      <c r="J1376">
        <f t="shared" ref="J1376" si="1986">(J1375/I1375)*I1376</f>
        <v>102.74199872153207</v>
      </c>
      <c r="K1376">
        <f t="shared" ref="K1376" si="1987">(K1375/J1375)*J1376</f>
        <v>102.51101402884257</v>
      </c>
      <c r="L1376">
        <f t="shared" ref="L1376" si="1988">(L1375/K1375)*K1376</f>
        <v>117.97963096539262</v>
      </c>
      <c r="M1376">
        <f t="shared" ref="M1376" si="1989">(M1375/L1375)*L1376</f>
        <v>119.54779335044954</v>
      </c>
    </row>
    <row r="1377" spans="1:19" x14ac:dyDescent="0.25">
      <c r="A1377" t="s">
        <v>294</v>
      </c>
      <c r="G1377">
        <v>13700</v>
      </c>
      <c r="H1377">
        <v>14200</v>
      </c>
      <c r="I1377">
        <v>13700</v>
      </c>
      <c r="J1377">
        <v>14854</v>
      </c>
      <c r="K1377">
        <v>16203</v>
      </c>
      <c r="L1377">
        <v>23500</v>
      </c>
      <c r="M1377">
        <v>24800</v>
      </c>
      <c r="O1377" t="s">
        <v>801</v>
      </c>
      <c r="P1377" t="s">
        <v>803</v>
      </c>
    </row>
    <row r="1378" spans="1:19" x14ac:dyDescent="0.25">
      <c r="A1378" t="s">
        <v>298</v>
      </c>
      <c r="G1378">
        <f t="shared" ref="G1378:M1378" si="1990">(G1377/G1367)/G1369</f>
        <v>4846.8004310973092</v>
      </c>
      <c r="H1378">
        <f t="shared" si="1990"/>
        <v>4777.9755297292104</v>
      </c>
      <c r="I1378">
        <f t="shared" si="1990"/>
        <v>4317.0000265959789</v>
      </c>
      <c r="J1378">
        <f t="shared" si="1990"/>
        <v>4287.1257922574014</v>
      </c>
      <c r="K1378">
        <f t="shared" si="1990"/>
        <v>4300.6138718335787</v>
      </c>
      <c r="L1378">
        <f t="shared" si="1990"/>
        <v>5859.6052986477926</v>
      </c>
      <c r="M1378">
        <f t="shared" si="1990"/>
        <v>5858.4056681819575</v>
      </c>
      <c r="O1378" t="s">
        <v>802</v>
      </c>
    </row>
    <row r="1379" spans="1:19" x14ac:dyDescent="0.25">
      <c r="A1379" t="s">
        <v>300</v>
      </c>
      <c r="G1379">
        <v>100</v>
      </c>
      <c r="H1379">
        <f t="shared" ref="H1379" si="1991">(H1378/G1378)*G1379</f>
        <v>98.579993083137595</v>
      </c>
      <c r="I1379">
        <f t="shared" ref="I1379" si="1992">(I1378/H1378)*H1379</f>
        <v>89.069069130593775</v>
      </c>
      <c r="J1379">
        <f t="shared" ref="J1379" si="1993">(J1378/I1378)*I1379</f>
        <v>88.452698913514013</v>
      </c>
      <c r="K1379">
        <f t="shared" ref="K1379" si="1994">(K1378/J1378)*J1379</f>
        <v>88.73098723522078</v>
      </c>
      <c r="L1379">
        <f t="shared" ref="L1379" si="1995">(L1378/K1378)*K1379</f>
        <v>120.8963600203606</v>
      </c>
      <c r="M1379">
        <f t="shared" ref="M1379" si="1996">(M1378/L1378)*L1379</f>
        <v>120.87160904323891</v>
      </c>
    </row>
    <row r="1382" spans="1:19" x14ac:dyDescent="0.25">
      <c r="A1382" s="2" t="s">
        <v>514</v>
      </c>
      <c r="B1382" s="2"/>
    </row>
    <row r="1384" spans="1:19" x14ac:dyDescent="0.25">
      <c r="A1384" s="2" t="s">
        <v>515</v>
      </c>
      <c r="B1384" s="2"/>
    </row>
    <row r="1385" spans="1:19" x14ac:dyDescent="0.25">
      <c r="C1385">
        <v>2015</v>
      </c>
      <c r="D1385">
        <v>2016</v>
      </c>
      <c r="E1385">
        <v>2017</v>
      </c>
      <c r="F1385">
        <f>E1385+1</f>
        <v>2018</v>
      </c>
      <c r="G1385">
        <f t="shared" ref="G1385:J1385" si="1997">F1385+1</f>
        <v>2019</v>
      </c>
      <c r="H1385">
        <f t="shared" si="1997"/>
        <v>2020</v>
      </c>
      <c r="I1385">
        <f t="shared" si="1997"/>
        <v>2021</v>
      </c>
      <c r="J1385">
        <f t="shared" si="1997"/>
        <v>2022</v>
      </c>
      <c r="K1385">
        <f>J1385+1</f>
        <v>2023</v>
      </c>
      <c r="L1385">
        <f t="shared" ref="L1385:M1385" si="1998">K1385+1</f>
        <v>2024</v>
      </c>
      <c r="M1385">
        <f t="shared" si="1998"/>
        <v>2025</v>
      </c>
      <c r="N1385">
        <v>2026</v>
      </c>
      <c r="O1385">
        <v>2027</v>
      </c>
    </row>
    <row r="1386" spans="1:19" x14ac:dyDescent="0.25">
      <c r="A1386" t="s">
        <v>613</v>
      </c>
      <c r="M1386">
        <v>40.700000000000003</v>
      </c>
    </row>
    <row r="1387" spans="1:19" x14ac:dyDescent="0.25">
      <c r="A1387" t="s">
        <v>614</v>
      </c>
      <c r="M1387">
        <f>M1391*(M1386/100)</f>
        <v>1223.8490000000002</v>
      </c>
    </row>
    <row r="1388" spans="1:19" x14ac:dyDescent="0.25">
      <c r="A1388" t="s">
        <v>502</v>
      </c>
      <c r="C1388">
        <v>39.5</v>
      </c>
      <c r="D1388">
        <v>38.799999999999997</v>
      </c>
      <c r="E1388">
        <v>40.1</v>
      </c>
      <c r="F1388">
        <v>39.4</v>
      </c>
      <c r="G1388">
        <v>39.6</v>
      </c>
      <c r="H1388">
        <v>53.1</v>
      </c>
      <c r="I1388">
        <v>44.3</v>
      </c>
      <c r="J1388">
        <v>44.8</v>
      </c>
      <c r="K1388">
        <v>44.8</v>
      </c>
      <c r="L1388">
        <v>44.2</v>
      </c>
      <c r="M1388">
        <v>44.8</v>
      </c>
      <c r="N1388">
        <v>44.6</v>
      </c>
      <c r="O1388">
        <v>44.3</v>
      </c>
    </row>
    <row r="1389" spans="1:19" x14ac:dyDescent="0.25">
      <c r="A1389" s="7" t="s">
        <v>283</v>
      </c>
      <c r="B1389" s="7"/>
      <c r="C1389">
        <f t="shared" ref="C1389:M1389" si="1999">C1391*(C1388/100)</f>
        <v>756.99814500000002</v>
      </c>
      <c r="D1389">
        <f t="shared" si="1999"/>
        <v>772.75825999999995</v>
      </c>
      <c r="E1389">
        <f t="shared" si="1999"/>
        <v>835.07528200000002</v>
      </c>
      <c r="F1389">
        <f t="shared" si="1999"/>
        <v>848.00777599999992</v>
      </c>
      <c r="G1389">
        <f t="shared" si="1999"/>
        <v>887.43600000000004</v>
      </c>
      <c r="H1389">
        <f t="shared" si="1999"/>
        <v>1107.6660000000002</v>
      </c>
      <c r="I1389">
        <f t="shared" si="1999"/>
        <v>1044.5939999999998</v>
      </c>
      <c r="J1389">
        <f t="shared" si="1999"/>
        <v>1156.7359999999999</v>
      </c>
      <c r="K1389">
        <f t="shared" si="1999"/>
        <v>1228.8639999999998</v>
      </c>
      <c r="L1389">
        <f t="shared" si="1999"/>
        <v>1277.8220000000001</v>
      </c>
      <c r="M1389">
        <f t="shared" si="1999"/>
        <v>1347.136</v>
      </c>
      <c r="N1389">
        <f t="shared" ref="N1389:O1389" si="2000">N1391*(N1388/100)</f>
        <v>1388.8440000000001</v>
      </c>
      <c r="O1389">
        <f t="shared" si="2000"/>
        <v>1423.3647589999998</v>
      </c>
    </row>
    <row r="1390" spans="1:19" x14ac:dyDescent="0.25">
      <c r="A1390" s="7" t="s">
        <v>503</v>
      </c>
      <c r="B1390" s="7"/>
      <c r="C1390">
        <v>2</v>
      </c>
      <c r="D1390">
        <v>2</v>
      </c>
      <c r="E1390">
        <v>3</v>
      </c>
      <c r="F1390">
        <v>2.6</v>
      </c>
      <c r="G1390">
        <v>2.4</v>
      </c>
      <c r="H1390">
        <v>2.1</v>
      </c>
      <c r="I1390">
        <v>3.1</v>
      </c>
      <c r="J1390">
        <v>5</v>
      </c>
      <c r="K1390">
        <v>4.5999999999999996</v>
      </c>
      <c r="L1390">
        <v>4.3</v>
      </c>
      <c r="M1390">
        <v>4.4000000000000004</v>
      </c>
      <c r="N1390">
        <v>4.3</v>
      </c>
      <c r="O1390">
        <v>4.3</v>
      </c>
      <c r="P1390" s="8"/>
    </row>
    <row r="1391" spans="1:19" x14ac:dyDescent="0.25">
      <c r="A1391" s="7" t="s">
        <v>516</v>
      </c>
      <c r="B1391" s="7"/>
      <c r="C1391" s="8">
        <v>1916.451</v>
      </c>
      <c r="D1391" s="8">
        <v>1991.645</v>
      </c>
      <c r="E1391" s="8">
        <v>2082.482</v>
      </c>
      <c r="F1391" s="8">
        <v>2152.3040000000001</v>
      </c>
      <c r="G1391" s="8">
        <v>2241</v>
      </c>
      <c r="H1391" s="8">
        <v>2086</v>
      </c>
      <c r="I1391" s="8">
        <v>2358</v>
      </c>
      <c r="J1391" s="8">
        <v>2582</v>
      </c>
      <c r="K1391" s="8">
        <v>2743</v>
      </c>
      <c r="L1391" s="8">
        <v>2891</v>
      </c>
      <c r="M1391" s="8">
        <v>3007</v>
      </c>
      <c r="N1391" s="8">
        <v>3114</v>
      </c>
      <c r="O1391" s="8">
        <v>3213.0129999999999</v>
      </c>
      <c r="P1391" s="8"/>
    </row>
    <row r="1392" spans="1:19" x14ac:dyDescent="0.25">
      <c r="A1392" s="7" t="s">
        <v>517</v>
      </c>
      <c r="B1392" s="7"/>
      <c r="C1392" s="8">
        <f>C1391*((C1388-C1390)/100)</f>
        <v>718.66912500000001</v>
      </c>
      <c r="D1392" s="8">
        <f t="shared" ref="D1392:M1392" si="2001">D1391*((D1388-D1390)/100)</f>
        <v>732.92535999999996</v>
      </c>
      <c r="E1392" s="8">
        <f t="shared" si="2001"/>
        <v>772.60082199999999</v>
      </c>
      <c r="F1392" s="8">
        <f t="shared" si="2001"/>
        <v>792.04787199999998</v>
      </c>
      <c r="G1392" s="8">
        <f t="shared" si="2001"/>
        <v>833.65200000000016</v>
      </c>
      <c r="H1392" s="8">
        <f t="shared" si="2001"/>
        <v>1063.8600000000001</v>
      </c>
      <c r="I1392" s="8">
        <f t="shared" si="2001"/>
        <v>971.49599999999998</v>
      </c>
      <c r="J1392" s="8">
        <f t="shared" si="2001"/>
        <v>1027.636</v>
      </c>
      <c r="K1392" s="8">
        <f t="shared" si="2001"/>
        <v>1102.6859999999999</v>
      </c>
      <c r="L1392" s="8">
        <f t="shared" si="2001"/>
        <v>1153.5090000000002</v>
      </c>
      <c r="M1392" s="8">
        <f t="shared" si="2001"/>
        <v>1214.828</v>
      </c>
      <c r="N1392" s="8">
        <f t="shared" ref="N1392:O1392" si="2002">N1391*((N1388-N1390)/100)</f>
        <v>1254.942</v>
      </c>
      <c r="O1392" s="8">
        <f t="shared" si="2002"/>
        <v>1285.2052000000001</v>
      </c>
      <c r="R1392" s="13"/>
      <c r="S1392" s="13"/>
    </row>
    <row r="1393" spans="1:19" x14ac:dyDescent="0.25">
      <c r="A1393" t="s">
        <v>518</v>
      </c>
      <c r="C1393">
        <v>100</v>
      </c>
      <c r="D1393">
        <v>100.66</v>
      </c>
      <c r="E1393">
        <v>103.361</v>
      </c>
      <c r="F1393">
        <v>105.922</v>
      </c>
      <c r="G1393">
        <v>107.819</v>
      </c>
      <c r="H1393">
        <v>108.736</v>
      </c>
      <c r="I1393">
        <v>111.551</v>
      </c>
      <c r="J1393">
        <v>121.66500000000001</v>
      </c>
      <c r="K1393">
        <v>130.55000000000001</v>
      </c>
      <c r="L1393">
        <v>133.85300000000001</v>
      </c>
      <c r="M1393">
        <v>138.36799999999999</v>
      </c>
      <c r="N1393">
        <v>142.80000000000001</v>
      </c>
      <c r="O1393">
        <v>146.25299999999999</v>
      </c>
      <c r="R1393" s="13"/>
      <c r="S1393" s="13"/>
    </row>
    <row r="1394" spans="1:19" x14ac:dyDescent="0.25">
      <c r="A1394" s="7" t="s">
        <v>286</v>
      </c>
      <c r="B1394" s="7"/>
      <c r="C1394">
        <f>C1393/100</f>
        <v>1</v>
      </c>
      <c r="D1394">
        <f t="shared" ref="D1394:M1394" si="2003">D1393/100</f>
        <v>1.0065999999999999</v>
      </c>
      <c r="E1394">
        <f t="shared" si="2003"/>
        <v>1.0336100000000001</v>
      </c>
      <c r="F1394">
        <f t="shared" si="2003"/>
        <v>1.0592200000000001</v>
      </c>
      <c r="G1394">
        <f t="shared" si="2003"/>
        <v>1.07819</v>
      </c>
      <c r="H1394">
        <f t="shared" si="2003"/>
        <v>1.0873600000000001</v>
      </c>
      <c r="I1394">
        <f t="shared" si="2003"/>
        <v>1.11551</v>
      </c>
      <c r="J1394">
        <f t="shared" si="2003"/>
        <v>1.21665</v>
      </c>
      <c r="K1394">
        <f t="shared" si="2003"/>
        <v>1.3055000000000001</v>
      </c>
      <c r="L1394">
        <f t="shared" si="2003"/>
        <v>1.33853</v>
      </c>
      <c r="M1394">
        <f t="shared" si="2003"/>
        <v>1.38368</v>
      </c>
      <c r="N1394">
        <f t="shared" ref="N1394:O1394" si="2004">N1393/100</f>
        <v>1.4280000000000002</v>
      </c>
      <c r="O1394">
        <f t="shared" si="2004"/>
        <v>1.4625299999999999</v>
      </c>
    </row>
    <row r="1395" spans="1:19" x14ac:dyDescent="0.25">
      <c r="A1395" t="s">
        <v>287</v>
      </c>
      <c r="C1395">
        <f>C1392/C1394</f>
        <v>718.66912500000001</v>
      </c>
      <c r="D1395">
        <f t="shared" ref="D1395:M1395" si="2005">D1392/D1394</f>
        <v>728.11976952116038</v>
      </c>
      <c r="E1395">
        <f t="shared" si="2005"/>
        <v>747.4780836098721</v>
      </c>
      <c r="F1395">
        <f t="shared" si="2005"/>
        <v>747.76521591359676</v>
      </c>
      <c r="G1395">
        <f t="shared" si="2005"/>
        <v>773.19581891874361</v>
      </c>
      <c r="H1395">
        <f t="shared" si="2005"/>
        <v>978.38802236609774</v>
      </c>
      <c r="I1395">
        <f t="shared" si="2005"/>
        <v>870.89851278787285</v>
      </c>
      <c r="J1395">
        <f t="shared" si="2005"/>
        <v>844.64389923149633</v>
      </c>
      <c r="K1395">
        <f t="shared" si="2005"/>
        <v>844.6464955955571</v>
      </c>
      <c r="L1395">
        <f t="shared" si="2005"/>
        <v>861.77298977236239</v>
      </c>
      <c r="M1395">
        <f t="shared" si="2005"/>
        <v>877.96889454209065</v>
      </c>
      <c r="N1395">
        <f t="shared" ref="N1395:O1395" si="2006">N1392/N1394</f>
        <v>878.8109243697478</v>
      </c>
      <c r="O1395">
        <f t="shared" si="2006"/>
        <v>878.75476058610775</v>
      </c>
    </row>
    <row r="1396" spans="1:19" x14ac:dyDescent="0.25">
      <c r="A1396" t="s">
        <v>288</v>
      </c>
      <c r="C1396">
        <v>65.087000000000003</v>
      </c>
      <c r="D1396">
        <v>65.605999999999995</v>
      </c>
      <c r="E1396">
        <v>65.963999999999999</v>
      </c>
      <c r="F1396">
        <v>66.287000000000006</v>
      </c>
      <c r="G1396">
        <v>66.628</v>
      </c>
      <c r="H1396">
        <v>66.739999999999995</v>
      </c>
      <c r="I1396">
        <v>66.977999999999994</v>
      </c>
      <c r="J1396">
        <v>67.635999999999996</v>
      </c>
      <c r="K1396">
        <v>68.525999999999996</v>
      </c>
      <c r="L1396">
        <v>69.281000000000006</v>
      </c>
      <c r="M1396">
        <v>69.486999999999995</v>
      </c>
      <c r="N1396">
        <v>69.849999999999994</v>
      </c>
      <c r="O1396">
        <v>70.106999999999999</v>
      </c>
    </row>
    <row r="1397" spans="1:19" x14ac:dyDescent="0.25">
      <c r="A1397" t="s">
        <v>289</v>
      </c>
      <c r="C1397">
        <f>C1395/C1396</f>
        <v>11.041669227341865</v>
      </c>
      <c r="D1397">
        <f t="shared" ref="D1397:H1397" si="2007">D1395/D1396</f>
        <v>11.098371635538829</v>
      </c>
      <c r="E1397">
        <f t="shared" si="2007"/>
        <v>11.331606385450732</v>
      </c>
      <c r="F1397">
        <f t="shared" si="2007"/>
        <v>11.280721950210399</v>
      </c>
      <c r="G1397">
        <f t="shared" si="2007"/>
        <v>11.60466799121606</v>
      </c>
      <c r="H1397">
        <f t="shared" si="2007"/>
        <v>14.659694671352979</v>
      </c>
      <c r="I1397">
        <f>I1395/I1396</f>
        <v>13.002754826777045</v>
      </c>
      <c r="J1397">
        <f>J1395/J1396</f>
        <v>12.48808177939997</v>
      </c>
      <c r="K1397">
        <f>K1395/K1396</f>
        <v>12.325927320952006</v>
      </c>
      <c r="L1397">
        <f>L1395/L1396</f>
        <v>12.438807028945343</v>
      </c>
      <c r="M1397">
        <f>M1395/M1396</f>
        <v>12.635009347677849</v>
      </c>
      <c r="N1397">
        <f t="shared" ref="N1397:O1397" si="2008">N1395/N1396</f>
        <v>12.58140192369002</v>
      </c>
      <c r="O1397">
        <f t="shared" si="2008"/>
        <v>12.534479589571765</v>
      </c>
    </row>
    <row r="1398" spans="1:19" x14ac:dyDescent="0.25">
      <c r="A1398" t="s">
        <v>290</v>
      </c>
      <c r="G1398">
        <v>100</v>
      </c>
      <c r="H1398">
        <f t="shared" ref="H1398:M1398" si="2009">(H1397/G1397)*G1398</f>
        <v>126.32584303531446</v>
      </c>
      <c r="I1398">
        <f t="shared" si="2009"/>
        <v>112.0476245991634</v>
      </c>
      <c r="J1398">
        <f t="shared" si="2009"/>
        <v>107.61257270654013</v>
      </c>
      <c r="K1398">
        <f t="shared" si="2009"/>
        <v>106.21525174422823</v>
      </c>
      <c r="L1398">
        <f t="shared" si="2009"/>
        <v>107.18796124422235</v>
      </c>
      <c r="M1398">
        <f t="shared" si="2009"/>
        <v>108.87868017630227</v>
      </c>
      <c r="N1398">
        <f t="shared" ref="N1398" si="2010">(N1397/M1397)*M1398</f>
        <v>108.41673310441355</v>
      </c>
      <c r="O1398">
        <f t="shared" ref="O1398" si="2011">(O1397/N1397)*N1398</f>
        <v>108.01239293583852</v>
      </c>
    </row>
    <row r="1399" spans="1:19" x14ac:dyDescent="0.25">
      <c r="A1399" t="s">
        <v>519</v>
      </c>
      <c r="M1399" s="12">
        <f>(M1398-G1398)/G1398</f>
        <v>8.8786801763022685E-2</v>
      </c>
      <c r="R1399" s="13"/>
      <c r="S1399" s="13"/>
    </row>
    <row r="1400" spans="1:19" x14ac:dyDescent="0.25">
      <c r="M1400" s="12"/>
    </row>
    <row r="1401" spans="1:19" x14ac:dyDescent="0.25">
      <c r="A1401" t="s">
        <v>615</v>
      </c>
      <c r="G1401">
        <v>177</v>
      </c>
      <c r="H1401">
        <v>178</v>
      </c>
      <c r="M1401" s="6">
        <v>277</v>
      </c>
      <c r="N1401" s="6">
        <v>294</v>
      </c>
      <c r="O1401" t="s">
        <v>616</v>
      </c>
      <c r="P1401" t="s">
        <v>618</v>
      </c>
    </row>
    <row r="1402" spans="1:19" x14ac:dyDescent="0.25">
      <c r="A1402" t="s">
        <v>353</v>
      </c>
      <c r="G1402">
        <f>(G1401/G1394)/G1396</f>
        <v>2.4638892900697682</v>
      </c>
      <c r="H1402">
        <f>(H1401/H1394)/H1396</f>
        <v>2.4527904531619105</v>
      </c>
      <c r="M1402">
        <f>(M1401/M1394)/M1396</f>
        <v>2.8809819902955516</v>
      </c>
      <c r="N1402">
        <f>(N1401/N1394)/N1396</f>
        <v>2.9474925260010947</v>
      </c>
    </row>
    <row r="1403" spans="1:19" x14ac:dyDescent="0.25">
      <c r="A1403" t="s">
        <v>519</v>
      </c>
      <c r="M1403" s="12">
        <f>(M1402-G1402)/G1402</f>
        <v>0.16928224084856217</v>
      </c>
    </row>
    <row r="1404" spans="1:19" x14ac:dyDescent="0.25">
      <c r="A1404" t="s">
        <v>337</v>
      </c>
      <c r="G1404">
        <v>91</v>
      </c>
      <c r="H1404">
        <v>96</v>
      </c>
      <c r="M1404" s="6">
        <v>146</v>
      </c>
      <c r="N1404" s="6">
        <v>145</v>
      </c>
      <c r="O1404" t="s">
        <v>617</v>
      </c>
    </row>
    <row r="1405" spans="1:19" x14ac:dyDescent="0.25">
      <c r="A1405" t="s">
        <v>353</v>
      </c>
      <c r="G1405">
        <f>(G1404/G1394)/G1396</f>
        <v>1.2667453412223102</v>
      </c>
      <c r="H1405">
        <f>(H1404/H1394)/H1396</f>
        <v>1.3228532781097944</v>
      </c>
      <c r="M1405">
        <f>(M1404/M1394)/M1396</f>
        <v>1.5184959226828538</v>
      </c>
      <c r="N1405">
        <f>(N1404/N1394)/N1396</f>
        <v>1.453695293435914</v>
      </c>
    </row>
    <row r="1406" spans="1:19" x14ac:dyDescent="0.25">
      <c r="A1406" t="s">
        <v>519</v>
      </c>
      <c r="M1406" s="12">
        <f>(M1405-G1405)/G1405</f>
        <v>0.19873811512708942</v>
      </c>
    </row>
    <row r="1407" spans="1:19" x14ac:dyDescent="0.25">
      <c r="M1407" s="12"/>
    </row>
    <row r="1408" spans="1:19" x14ac:dyDescent="0.25">
      <c r="A1408" t="s">
        <v>596</v>
      </c>
      <c r="M1408" s="12">
        <f>M1401/M1387</f>
        <v>0.22633511160282024</v>
      </c>
    </row>
    <row r="1409" spans="1:13" x14ac:dyDescent="0.25">
      <c r="A1409" t="s">
        <v>597</v>
      </c>
      <c r="M1409" s="12">
        <f>M1404/M1387</f>
        <v>0.11929576279426628</v>
      </c>
    </row>
  </sheetData>
  <hyperlinks>
    <hyperlink ref="E1308" r:id="rId1" xr:uid="{F928C7A0-F223-47CC-B708-D347303094BB}"/>
    <hyperlink ref="D517" r:id="rId2" xr:uid="{4267DEC5-4392-45AD-8E59-02AD7BB47856}"/>
    <hyperlink ref="D1308" r:id="rId3" xr:uid="{D2A5BF83-62F4-4DFC-B11B-1006DCC166E0}"/>
    <hyperlink ref="O18" r:id="rId4" xr:uid="{6345F7C0-546C-46D6-AD3B-3427B12622FA}"/>
    <hyperlink ref="A104" r:id="rId5" xr:uid="{3DC6BBD0-E0ED-4904-8443-B51AEB64B06C}"/>
    <hyperlink ref="O147" r:id="rId6" xr:uid="{E4238112-E2BF-4062-869F-BA30837F8986}"/>
    <hyperlink ref="O371" r:id="rId7" xr:uid="{07CF1B2E-A898-4651-9CF8-8E511D30121D}"/>
    <hyperlink ref="P424" r:id="rId8" xr:uid="{9501397A-5FAB-467F-8A8F-630B3BC169AA}"/>
    <hyperlink ref="O509" r:id="rId9" xr:uid="{1093A151-029F-4C54-B8AF-5CADA6E1E7D0}"/>
    <hyperlink ref="O396" r:id="rId10" xr:uid="{81B9A20A-2A35-4198-8742-BD934C7F7EDB}"/>
    <hyperlink ref="O398" r:id="rId11" xr:uid="{BBF61D41-1507-4C4F-B052-DD1B1A40F848}"/>
    <hyperlink ref="P423" r:id="rId12" xr:uid="{5FE4DB69-F58D-44A7-B835-4553C5FCFCFA}"/>
    <hyperlink ref="R643" r:id="rId13" xr:uid="{2320C77B-EE22-412F-A120-2E43A92471F9}"/>
    <hyperlink ref="O531" r:id="rId14" xr:uid="{1870290D-9ECC-4FF5-A779-FCE6225CAAEC}"/>
    <hyperlink ref="Q692" r:id="rId15" xr:uid="{D0EEFEE4-A5D6-467E-8DDB-C6DA3ED2F5B4}"/>
    <hyperlink ref="O372" r:id="rId16" xr:uid="{D30FD2D6-9DE2-4FE6-B309-49800332FD60}"/>
    <hyperlink ref="O488" r:id="rId17" xr:uid="{5AF3F9F9-3CD0-45F9-B695-377C6D2117EB}"/>
    <hyperlink ref="O510" r:id="rId18" xr:uid="{388EFE35-6466-49B0-9BEE-53A5D2A0E903}"/>
    <hyperlink ref="O644" r:id="rId19" xr:uid="{2F34398B-6B63-4D1C-97A2-A2CD8DFCD02B}"/>
    <hyperlink ref="O867" r:id="rId20" xr:uid="{E47ED94F-93D1-4173-A143-230E99822551}"/>
    <hyperlink ref="O558" r:id="rId21" display="https://www.parliament.gov.zm/sites/default/files/images/publication_docs/2025%20BUDGET%20SPEECH%20%20FINAL.pdf" xr:uid="{84432B91-F1A5-4EA2-9FBA-3E7AE59C6252}"/>
    <hyperlink ref="O555" r:id="rId22" display="https://www.cabri-sbo.org/uploads/bia/Malawi_2024_Approval_External_AdjustedBudgetProposal_MinistryOfFinance_SADCCOMESA_English_2eda23.pdf" xr:uid="{7DFAF43A-B561-416F-BBD5-30633CF88F93}"/>
    <hyperlink ref="S692" r:id="rId23" xr:uid="{D54A459C-3E0D-453D-98F4-BCAD5832ECB6}"/>
    <hyperlink ref="O532" r:id="rId24" xr:uid="{09623E60-F0BC-46EB-8745-3396AABF76A2}"/>
    <hyperlink ref="P673" r:id="rId25" xr:uid="{7B862BE5-3CAB-4252-9ECB-25AAB43883B6}"/>
    <hyperlink ref="P669" r:id="rId26" xr:uid="{E592ED5C-191F-4104-8E61-5F7C61147D35}"/>
    <hyperlink ref="P1113" r:id="rId27" xr:uid="{565B6B18-D8C3-4A06-9041-785814659EA2}"/>
    <hyperlink ref="P1110" r:id="rId28" xr:uid="{D9662F14-4A61-4F9C-9B97-85DC7BDAF82D}"/>
    <hyperlink ref="O1278" r:id="rId29" xr:uid="{FFFDA921-0850-45D6-9E37-0BD08575EC0F}"/>
    <hyperlink ref="O1256" r:id="rId30" xr:uid="{A79DC92A-4F14-48CE-8C78-E3C7CB426A60}"/>
    <hyperlink ref="N1320" r:id="rId31" xr:uid="{F9F9F3A3-F938-4613-B252-3E0AC026471E}"/>
    <hyperlink ref="O217" r:id="rId32" xr:uid="{4FED1F11-7C35-4414-8F7C-6BE9B886A7E4}"/>
    <hyperlink ref="R349" r:id="rId33" xr:uid="{20C78985-97E4-486A-8178-607E4945BF2E}"/>
    <hyperlink ref="O930" r:id="rId34" xr:uid="{C366AD34-C3D2-491F-8AC7-A7B2C5767EDC}"/>
  </hyperlinks>
  <pageMargins left="0.7" right="0.7" top="0.75" bottom="0.75" header="0.3" footer="0.3"/>
  <pageSetup orientation="portrait" r:id="rId35"/>
  <legacyDrawing r:id="rId3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E2C22-2850-4992-8132-3E376246B03D}">
  <sheetPr codeName="Sheet10"/>
  <dimension ref="A1:AC74"/>
  <sheetViews>
    <sheetView workbookViewId="0">
      <pane ySplit="1" topLeftCell="A2" activePane="bottomLeft" state="frozen"/>
      <selection pane="bottomLeft" activeCell="AD1" sqref="AD1:AO1048576"/>
    </sheetView>
  </sheetViews>
  <sheetFormatPr defaultRowHeight="15" x14ac:dyDescent="0.25"/>
  <cols>
    <col min="2" max="4" width="17.7109375" customWidth="1"/>
    <col min="5" max="29" width="9.140625" customWidth="1"/>
  </cols>
  <sheetData>
    <row r="1" spans="1:29" x14ac:dyDescent="0.25">
      <c r="A1" t="s">
        <v>242</v>
      </c>
      <c r="C1" t="s">
        <v>708</v>
      </c>
      <c r="D1" t="s">
        <v>754</v>
      </c>
      <c r="E1" t="s">
        <v>680</v>
      </c>
      <c r="G1" s="2" t="s">
        <v>682</v>
      </c>
      <c r="O1" s="2" t="s">
        <v>683</v>
      </c>
      <c r="W1" s="2" t="s">
        <v>684</v>
      </c>
    </row>
    <row r="2" spans="1:29" x14ac:dyDescent="0.25">
      <c r="G2">
        <v>2019</v>
      </c>
      <c r="H2">
        <f>G2+1</f>
        <v>2020</v>
      </c>
      <c r="I2">
        <f t="shared" ref="I2:M2" si="0">H2+1</f>
        <v>2021</v>
      </c>
      <c r="J2">
        <f t="shared" si="0"/>
        <v>2022</v>
      </c>
      <c r="K2">
        <f t="shared" si="0"/>
        <v>2023</v>
      </c>
      <c r="L2">
        <f t="shared" si="0"/>
        <v>2024</v>
      </c>
      <c r="M2">
        <f t="shared" si="0"/>
        <v>2025</v>
      </c>
      <c r="O2">
        <v>2019</v>
      </c>
      <c r="P2">
        <f>O2+1</f>
        <v>2020</v>
      </c>
      <c r="Q2">
        <f t="shared" ref="Q2:U2" si="1">P2+1</f>
        <v>2021</v>
      </c>
      <c r="R2">
        <f t="shared" si="1"/>
        <v>2022</v>
      </c>
      <c r="S2">
        <f t="shared" si="1"/>
        <v>2023</v>
      </c>
      <c r="T2">
        <f t="shared" si="1"/>
        <v>2024</v>
      </c>
      <c r="U2">
        <f t="shared" si="1"/>
        <v>2025</v>
      </c>
      <c r="W2">
        <v>2019</v>
      </c>
      <c r="X2">
        <f>W2+1</f>
        <v>2020</v>
      </c>
      <c r="Y2">
        <f t="shared" ref="Y2:AC2" si="2">X2+1</f>
        <v>2021</v>
      </c>
      <c r="Z2">
        <f t="shared" si="2"/>
        <v>2022</v>
      </c>
      <c r="AA2">
        <f t="shared" si="2"/>
        <v>2023</v>
      </c>
      <c r="AB2">
        <f t="shared" si="2"/>
        <v>2024</v>
      </c>
      <c r="AC2">
        <f t="shared" si="2"/>
        <v>2025</v>
      </c>
    </row>
    <row r="3" spans="1:29" x14ac:dyDescent="0.25">
      <c r="A3" t="s">
        <v>10</v>
      </c>
      <c r="B3" t="s">
        <v>249</v>
      </c>
      <c r="C3" t="s">
        <v>251</v>
      </c>
      <c r="D3" t="s">
        <v>755</v>
      </c>
      <c r="E3" s="1" cm="1">
        <f t="array" ref="E3">_xlfn.ANCHORARRAY('1. Ext Debt Payments'!BI9)</f>
        <v>0.48821755360599073</v>
      </c>
      <c r="G3" s="17">
        <f>'7. Public spending calcs'!G24</f>
        <v>100</v>
      </c>
      <c r="H3" s="17">
        <f>'7. Public spending calcs'!H24</f>
        <v>107.28779171923399</v>
      </c>
      <c r="I3" s="17">
        <f>'7. Public spending calcs'!I24</f>
        <v>88.236672697239456</v>
      </c>
      <c r="J3" s="17">
        <f>'7. Public spending calcs'!J24</f>
        <v>74.926861842336749</v>
      </c>
      <c r="K3" s="17">
        <f>'7. Public spending calcs'!K24</f>
        <v>94.805492011509742</v>
      </c>
      <c r="L3" s="17">
        <f>'7. Public spending calcs'!L24</f>
        <v>72.624408781056573</v>
      </c>
      <c r="M3" s="17">
        <f>'7. Public spending calcs'!M24</f>
        <v>83.445203340262225</v>
      </c>
      <c r="N3" s="17"/>
      <c r="O3" s="17">
        <f>'7. Public spending calcs'!G21</f>
        <v>100</v>
      </c>
      <c r="P3" s="17">
        <f>'7. Public spending calcs'!H21</f>
        <v>106.46062921797261</v>
      </c>
      <c r="Q3" s="17">
        <f>'7. Public spending calcs'!I21</f>
        <v>99.156657196591411</v>
      </c>
      <c r="R3" s="17">
        <f>'7. Public spending calcs'!J21</f>
        <v>96.357382990278424</v>
      </c>
      <c r="S3" s="17">
        <f>'7. Public spending calcs'!K21</f>
        <v>102.75838116839893</v>
      </c>
      <c r="T3" s="17">
        <f>'7. Public spending calcs'!L21</f>
        <v>78.631138134363283</v>
      </c>
      <c r="U3" s="17">
        <f>'7. Public spending calcs'!M21</f>
        <v>89.895699174631901</v>
      </c>
      <c r="V3" s="17"/>
      <c r="W3" s="17">
        <f>'7. Public spending calcs'!G11</f>
        <v>100</v>
      </c>
      <c r="X3" s="17">
        <f>'7. Public spending calcs'!H11</f>
        <v>93.373243007320568</v>
      </c>
      <c r="Y3" s="17">
        <f>'7. Public spending calcs'!I11</f>
        <v>90.22358431744378</v>
      </c>
      <c r="Z3" s="17">
        <f>'7. Public spending calcs'!J11</f>
        <v>112.09588256202304</v>
      </c>
      <c r="AA3" s="17">
        <f>'7. Public spending calcs'!K11</f>
        <v>94.385827136730526</v>
      </c>
      <c r="AB3" s="17">
        <f>'7. Public spending calcs'!L11</f>
        <v>102.90347006158281</v>
      </c>
      <c r="AC3" s="17">
        <f>'7. Public spending calcs'!M11</f>
        <v>108.39325946240072</v>
      </c>
    </row>
    <row r="4" spans="1:29" x14ac:dyDescent="0.25">
      <c r="A4" t="s">
        <v>192</v>
      </c>
      <c r="B4" t="s">
        <v>249</v>
      </c>
      <c r="C4" t="s">
        <v>251</v>
      </c>
      <c r="D4" t="s">
        <v>665</v>
      </c>
      <c r="E4" s="1">
        <f>'1. Ext Debt Payments'!BI114</f>
        <v>0.3510244634364707</v>
      </c>
      <c r="G4" s="17">
        <f>'7. Public spending calcs'!G56</f>
        <v>100</v>
      </c>
      <c r="H4" s="17">
        <f>'7. Public spending calcs'!H56</f>
        <v>85.561754302979864</v>
      </c>
      <c r="I4" s="17">
        <f>'7. Public spending calcs'!I56</f>
        <v>142.39194124522274</v>
      </c>
      <c r="J4" s="17">
        <f>'7. Public spending calcs'!J56</f>
        <v>77.476600663029714</v>
      </c>
      <c r="K4" s="17">
        <f>'7. Public spending calcs'!K56</f>
        <v>92.834079228275613</v>
      </c>
      <c r="L4" s="17">
        <f>'7. Public spending calcs'!L56</f>
        <v>102.84826200328895</v>
      </c>
      <c r="M4" s="17">
        <f>'7. Public spending calcs'!M56</f>
        <v>136.34756290791643</v>
      </c>
      <c r="N4" s="17"/>
      <c r="O4" s="17">
        <f>'7. Public spending calcs'!G55</f>
        <v>100</v>
      </c>
      <c r="P4" s="17">
        <f>'7. Public spending calcs'!H55</f>
        <v>85.186153976803467</v>
      </c>
      <c r="Q4" s="17">
        <f>'7. Public spending calcs'!I55</f>
        <v>106.05222164562177</v>
      </c>
      <c r="R4" s="17">
        <f>'7. Public spending calcs'!J55</f>
        <v>84.89264138271777</v>
      </c>
      <c r="S4" s="17">
        <f>'7. Public spending calcs'!K55</f>
        <v>74.984624954581435</v>
      </c>
      <c r="T4" s="17">
        <f>'7. Public spending calcs'!L55</f>
        <v>81.457948958632485</v>
      </c>
      <c r="U4" s="17">
        <f>'7. Public spending calcs'!M55</f>
        <v>100.96333529505976</v>
      </c>
      <c r="V4" s="17"/>
      <c r="W4" s="17">
        <f>'7. Public spending calcs'!G41</f>
        <v>100</v>
      </c>
      <c r="X4" s="17">
        <f>'7. Public spending calcs'!H41</f>
        <v>99.893772539434792</v>
      </c>
      <c r="Y4" s="17">
        <f>'7. Public spending calcs'!I41</f>
        <v>100.15385229908257</v>
      </c>
      <c r="Z4" s="17">
        <f>'7. Public spending calcs'!J41</f>
        <v>80.200075042394147</v>
      </c>
      <c r="AA4" s="17">
        <f>'7. Public spending calcs'!K41</f>
        <v>67.440673912456816</v>
      </c>
      <c r="AB4" s="17">
        <f>'7. Public spending calcs'!L41</f>
        <v>78.170376487830438</v>
      </c>
      <c r="AC4" s="17">
        <f>'7. Public spending calcs'!M41</f>
        <v>84.22899142223919</v>
      </c>
    </row>
    <row r="5" spans="1:29" x14ac:dyDescent="0.25">
      <c r="A5" t="s">
        <v>70</v>
      </c>
      <c r="B5" t="s">
        <v>249</v>
      </c>
      <c r="C5" t="s">
        <v>251</v>
      </c>
      <c r="D5" t="s">
        <v>665</v>
      </c>
      <c r="E5" s="1">
        <f>'1. Ext Debt Payments'!BI43</f>
        <v>0.33997414276439564</v>
      </c>
      <c r="G5" s="17">
        <f>'7. Public spending calcs'!G102</f>
        <v>100</v>
      </c>
      <c r="H5" s="17">
        <f>'7. Public spending calcs'!H102</f>
        <v>86.548412263335337</v>
      </c>
      <c r="I5" s="17">
        <f>'7. Public spending calcs'!I102</f>
        <v>124.32921900056098</v>
      </c>
      <c r="J5" s="17">
        <f>'7. Public spending calcs'!J102</f>
        <v>122.03591179632555</v>
      </c>
      <c r="K5" s="17">
        <f>'7. Public spending calcs'!K102</f>
        <v>121.94436829183752</v>
      </c>
      <c r="L5" s="17">
        <f>'7. Public spending calcs'!L102</f>
        <v>100.38135350552584</v>
      </c>
      <c r="M5" s="17">
        <f>'7. Public spending calcs'!M102</f>
        <v>108.99051190342431</v>
      </c>
      <c r="N5" s="17"/>
      <c r="O5" s="17">
        <f>'7. Public spending calcs'!G102</f>
        <v>100</v>
      </c>
      <c r="P5" s="17">
        <f>'7. Public spending calcs'!H102</f>
        <v>86.548412263335337</v>
      </c>
      <c r="Q5" s="17">
        <f>'7. Public spending calcs'!I102</f>
        <v>124.32921900056098</v>
      </c>
      <c r="R5" s="17">
        <f>'7. Public spending calcs'!J102</f>
        <v>122.03591179632555</v>
      </c>
      <c r="S5" s="17">
        <f>'7. Public spending calcs'!K102</f>
        <v>121.94436829183752</v>
      </c>
      <c r="T5" s="17">
        <f>'7. Public spending calcs'!L102</f>
        <v>100.38135350552584</v>
      </c>
      <c r="U5" s="17">
        <f>'7. Public spending calcs'!M102</f>
        <v>108.99051190342431</v>
      </c>
      <c r="V5" s="17"/>
      <c r="W5" s="17">
        <f>'7. Public spending calcs'!G96</f>
        <v>100</v>
      </c>
      <c r="X5" s="17">
        <f>'7. Public spending calcs'!H96</f>
        <v>108.77827840029515</v>
      </c>
      <c r="Y5" s="17">
        <f>'7. Public spending calcs'!I96</f>
        <v>126.0312421399956</v>
      </c>
      <c r="Z5" s="17">
        <f>'7. Public spending calcs'!J96</f>
        <v>129.63534760114737</v>
      </c>
      <c r="AA5" s="17">
        <f>'7. Public spending calcs'!K96</f>
        <v>120.30494891547961</v>
      </c>
      <c r="AB5" s="17">
        <f>'7. Public spending calcs'!L96</f>
        <v>106.94219694331517</v>
      </c>
      <c r="AC5" s="17">
        <f>'7. Public spending calcs'!M96</f>
        <v>104.83549240755316</v>
      </c>
    </row>
    <row r="6" spans="1:29" x14ac:dyDescent="0.25">
      <c r="A6" t="s">
        <v>255</v>
      </c>
      <c r="B6" t="s">
        <v>247</v>
      </c>
      <c r="C6" t="s">
        <v>273</v>
      </c>
      <c r="D6" t="s">
        <v>755</v>
      </c>
      <c r="E6" s="1">
        <f>'1. Ext Debt Payments'!BI118</f>
        <v>0.32393741018065814</v>
      </c>
      <c r="G6" s="19" t="s">
        <v>795</v>
      </c>
      <c r="H6" s="17"/>
      <c r="I6" s="17"/>
      <c r="J6" s="17"/>
      <c r="K6" s="17"/>
      <c r="L6" s="17"/>
      <c r="M6" s="17"/>
      <c r="N6" s="17"/>
      <c r="O6" s="19" t="s">
        <v>795</v>
      </c>
      <c r="P6" s="17"/>
      <c r="Q6" s="17"/>
      <c r="R6" s="17"/>
      <c r="S6" s="17"/>
      <c r="T6" s="17"/>
      <c r="U6" s="17"/>
      <c r="V6" s="17"/>
      <c r="W6" s="19" t="s">
        <v>795</v>
      </c>
      <c r="X6" s="17"/>
      <c r="Y6" s="17"/>
      <c r="Z6" s="17"/>
      <c r="AA6" s="17"/>
      <c r="AB6" s="17"/>
      <c r="AC6" s="17"/>
    </row>
    <row r="7" spans="1:29" x14ac:dyDescent="0.25">
      <c r="A7" t="s">
        <v>117</v>
      </c>
      <c r="B7" t="s">
        <v>249</v>
      </c>
      <c r="C7" t="s">
        <v>273</v>
      </c>
      <c r="D7" t="s">
        <v>755</v>
      </c>
      <c r="E7" s="1">
        <f>'1. Ext Debt Payments'!BI71</f>
        <v>0.31878103462157981</v>
      </c>
      <c r="G7" s="17">
        <f>'7. Public spending calcs'!G83</f>
        <v>100</v>
      </c>
      <c r="H7" s="17">
        <f>'7. Public spending calcs'!H83</f>
        <v>120.99273172461105</v>
      </c>
      <c r="I7" s="17">
        <f>'7. Public spending calcs'!I83</f>
        <v>111.53752479493534</v>
      </c>
      <c r="J7" s="17">
        <f>'7. Public spending calcs'!J83</f>
        <v>111.53752479493534</v>
      </c>
      <c r="K7" s="17">
        <f>'7. Public spending calcs'!K83</f>
        <v>80.015858111418723</v>
      </c>
      <c r="L7" s="17">
        <f>'7. Public spending calcs'!L83</f>
        <v>71.158489803006404</v>
      </c>
      <c r="M7" s="17">
        <f>'7. Public spending calcs'!M83</f>
        <v>55.820335054685067</v>
      </c>
      <c r="N7" s="17"/>
      <c r="O7" s="17">
        <f>'7. Public spending calcs'!G82</f>
        <v>100</v>
      </c>
      <c r="P7" s="17">
        <f>'7. Public spending calcs'!H82</f>
        <v>100.04254238822358</v>
      </c>
      <c r="Q7" s="17">
        <f>'7. Public spending calcs'!I82</f>
        <v>93.876727413558541</v>
      </c>
      <c r="R7" s="17">
        <f>'7. Public spending calcs'!J82</f>
        <v>93.876727413558541</v>
      </c>
      <c r="S7" s="17">
        <f>'7. Public spending calcs'!K82</f>
        <v>59.734431051435543</v>
      </c>
      <c r="T7" s="17">
        <f>'7. Public spending calcs'!L82</f>
        <v>49.95946335099346</v>
      </c>
      <c r="U7" s="17">
        <f>'7. Public spending calcs'!M82</f>
        <v>46.244134108659082</v>
      </c>
      <c r="V7" s="17"/>
      <c r="W7" s="17">
        <f>'7. Public spending calcs'!G71</f>
        <v>100</v>
      </c>
      <c r="X7" s="17">
        <f>'7. Public spending calcs'!H71</f>
        <v>95.228203361939634</v>
      </c>
      <c r="Y7" s="17">
        <f>'7. Public spending calcs'!I71</f>
        <v>80.340979189671756</v>
      </c>
      <c r="Z7" s="17">
        <f>'7. Public spending calcs'!J71</f>
        <v>73.494576474729769</v>
      </c>
      <c r="AA7" s="17">
        <f>'7. Public spending calcs'!K71</f>
        <v>85.120958100608036</v>
      </c>
      <c r="AB7" s="17">
        <f>'7. Public spending calcs'!L71</f>
        <v>77.353735896546183</v>
      </c>
      <c r="AC7" s="17">
        <f>'7. Public spending calcs'!M71</f>
        <v>77.316221406679503</v>
      </c>
    </row>
    <row r="8" spans="1:29" x14ac:dyDescent="0.25">
      <c r="A8" t="s">
        <v>190</v>
      </c>
      <c r="B8" t="s">
        <v>247</v>
      </c>
      <c r="C8" t="s">
        <v>251</v>
      </c>
      <c r="D8" t="s">
        <v>755</v>
      </c>
      <c r="E8" s="1">
        <f>'1. Ext Debt Payments'!BI113</f>
        <v>0.29949999999999999</v>
      </c>
      <c r="G8" s="19" t="s">
        <v>795</v>
      </c>
      <c r="H8" s="17"/>
      <c r="I8" s="17"/>
      <c r="J8" s="17"/>
      <c r="K8" s="17"/>
      <c r="L8" s="17"/>
      <c r="M8" s="17"/>
      <c r="N8" s="17"/>
      <c r="O8" s="19" t="s">
        <v>795</v>
      </c>
      <c r="P8" s="17"/>
      <c r="Q8" s="17"/>
      <c r="R8" s="17"/>
      <c r="S8" s="17"/>
      <c r="T8" s="17"/>
      <c r="U8" s="17"/>
      <c r="V8" s="17"/>
      <c r="W8" s="19" t="s">
        <v>795</v>
      </c>
      <c r="X8" s="17"/>
      <c r="Y8" s="17"/>
      <c r="Z8" s="17"/>
      <c r="AA8" s="17"/>
      <c r="AB8" s="17"/>
      <c r="AC8" s="17"/>
    </row>
    <row r="9" spans="1:29" x14ac:dyDescent="0.25">
      <c r="A9" t="s">
        <v>163</v>
      </c>
      <c r="B9" t="s">
        <v>249</v>
      </c>
      <c r="C9" t="s">
        <v>251</v>
      </c>
      <c r="E9" s="1">
        <f>'1. Ext Debt Payments'!BI97</f>
        <v>0.28060008739397058</v>
      </c>
      <c r="G9" s="17">
        <f>'7. Public spending calcs'!G126</f>
        <v>100</v>
      </c>
      <c r="H9" s="17">
        <f>'7. Public spending calcs'!H126</f>
        <v>106.07328104857166</v>
      </c>
      <c r="I9" s="17">
        <f>'7. Public spending calcs'!I126</f>
        <v>110.79175332164867</v>
      </c>
      <c r="J9" s="17">
        <f>'7. Public spending calcs'!J126</f>
        <v>151.90110660323512</v>
      </c>
      <c r="K9" s="17">
        <f>'7. Public spending calcs'!K126</f>
        <v>105.76867555729446</v>
      </c>
      <c r="L9" s="17">
        <f>'7. Public spending calcs'!L126</f>
        <v>92.215638939372027</v>
      </c>
      <c r="M9" s="17">
        <f>'7. Public spending calcs'!M126</f>
        <v>88.202389172360569</v>
      </c>
      <c r="N9" s="17"/>
      <c r="O9" s="17">
        <f>'7. Public spending calcs'!G131</f>
        <v>100</v>
      </c>
      <c r="P9" s="17">
        <f>'7. Public spending calcs'!H131</f>
        <v>100.54608346651158</v>
      </c>
      <c r="Q9" s="17">
        <f>'7. Public spending calcs'!I131</f>
        <v>84.59780353827469</v>
      </c>
      <c r="R9" s="17">
        <f>'7. Public spending calcs'!J131</f>
        <v>107.86674922497227</v>
      </c>
      <c r="S9" s="17">
        <f>'7. Public spending calcs'!K131</f>
        <v>107.89514587077035</v>
      </c>
      <c r="T9" s="17">
        <f>'7. Public spending calcs'!L131</f>
        <v>53.68433894374521</v>
      </c>
      <c r="U9" s="17">
        <f>'7. Public spending calcs'!M131</f>
        <v>48.350280177398574</v>
      </c>
      <c r="V9" s="17"/>
      <c r="W9" s="17">
        <f>'7. Public spending calcs'!G117</f>
        <v>100</v>
      </c>
      <c r="X9" s="17">
        <f>'7. Public spending calcs'!H117</f>
        <v>95.164670091718648</v>
      </c>
      <c r="Y9" s="17">
        <f>'7. Public spending calcs'!I117</f>
        <v>114.57606710748206</v>
      </c>
      <c r="Z9" s="17">
        <f>'7. Public spending calcs'!J117</f>
        <v>103.25919730042575</v>
      </c>
      <c r="AA9" s="17">
        <f>'7. Public spending calcs'!K117</f>
        <v>92.706285542205947</v>
      </c>
      <c r="AB9" s="17">
        <f>'7. Public spending calcs'!L117</f>
        <v>91.415063075680109</v>
      </c>
      <c r="AC9" s="17">
        <f>'7. Public spending calcs'!M117</f>
        <v>95.032823062293176</v>
      </c>
    </row>
    <row r="10" spans="1:29" x14ac:dyDescent="0.25">
      <c r="A10" t="s">
        <v>210</v>
      </c>
      <c r="B10" t="s">
        <v>249</v>
      </c>
      <c r="C10" t="s">
        <v>251</v>
      </c>
      <c r="E10" s="1">
        <f>'1. Ext Debt Payments'!BI126</f>
        <v>0.26326448693694043</v>
      </c>
      <c r="G10" s="17">
        <f>'7. Public spending calcs'!G151</f>
        <v>100</v>
      </c>
      <c r="H10" s="17">
        <f>'7. Public spending calcs'!H151</f>
        <v>116.01039037567666</v>
      </c>
      <c r="I10" s="17">
        <f>'7. Public spending calcs'!I151</f>
        <v>123.25653355863658</v>
      </c>
      <c r="J10" s="17">
        <f>'7. Public spending calcs'!J151</f>
        <v>127.03701948457822</v>
      </c>
      <c r="K10" s="17">
        <f>'7. Public spending calcs'!K151</f>
        <v>129.72912884549817</v>
      </c>
      <c r="L10" s="17">
        <f>'7. Public spending calcs'!L151</f>
        <v>129.11193535859351</v>
      </c>
      <c r="M10" s="17">
        <f>'7. Public spending calcs'!M151</f>
        <v>123.78079391559427</v>
      </c>
      <c r="N10" s="17"/>
      <c r="O10" s="17">
        <f>'7. Public spending calcs'!G154</f>
        <v>100</v>
      </c>
      <c r="P10" s="17">
        <f>'7. Public spending calcs'!H154</f>
        <v>109.92073226282801</v>
      </c>
      <c r="Q10" s="17">
        <f>'7. Public spending calcs'!I154</f>
        <v>106.43119979034472</v>
      </c>
      <c r="R10" s="17">
        <f>'7. Public spending calcs'!J154</f>
        <v>101.02321850505012</v>
      </c>
      <c r="S10" s="17">
        <f>'7. Public spending calcs'!K154</f>
        <v>99.088262015463755</v>
      </c>
      <c r="T10" s="17">
        <f>'7. Public spending calcs'!L154</f>
        <v>96.318160835705982</v>
      </c>
      <c r="U10" s="17">
        <f>'7. Public spending calcs'!M154</f>
        <v>92.16885186298282</v>
      </c>
      <c r="V10" s="17"/>
      <c r="W10" s="17">
        <f>'7. Public spending calcs'!G145</f>
        <v>100</v>
      </c>
      <c r="X10" s="17">
        <f>'7. Public spending calcs'!H145</f>
        <v>107.381864038339</v>
      </c>
      <c r="Y10" s="17">
        <f>'7. Public spending calcs'!I145</f>
        <v>106.37704418858222</v>
      </c>
      <c r="Z10" s="17">
        <f>'7. Public spending calcs'!J145</f>
        <v>97.396741709004829</v>
      </c>
      <c r="AA10" s="17">
        <f>'7. Public spending calcs'!K145</f>
        <v>93.308636914661449</v>
      </c>
      <c r="AB10" s="17">
        <f>'7. Public spending calcs'!L145</f>
        <v>91.718905816763126</v>
      </c>
      <c r="AC10" s="17">
        <f>'7. Public spending calcs'!M145</f>
        <v>108.49851563463699</v>
      </c>
    </row>
    <row r="11" spans="1:29" x14ac:dyDescent="0.25">
      <c r="A11" t="s">
        <v>177</v>
      </c>
      <c r="B11" t="s">
        <v>249</v>
      </c>
      <c r="C11" t="s">
        <v>271</v>
      </c>
      <c r="D11" t="s">
        <v>755</v>
      </c>
      <c r="E11" s="1">
        <f>'1. Ext Debt Payments'!BI106</f>
        <v>0.25875633578821372</v>
      </c>
      <c r="G11" s="17">
        <f>'7. Public spending calcs'!G220</f>
        <v>100</v>
      </c>
      <c r="H11" s="17">
        <f>'7. Public spending calcs'!H220</f>
        <v>91.584764155796677</v>
      </c>
      <c r="I11" s="17">
        <f>'7. Public spending calcs'!I220</f>
        <v>98.599649850750623</v>
      </c>
      <c r="J11" s="17">
        <f>'7. Public spending calcs'!J220</f>
        <v>95.138990176022915</v>
      </c>
      <c r="K11" s="17">
        <f>'7. Public spending calcs'!K220</f>
        <v>89.62441890002188</v>
      </c>
      <c r="L11" s="17">
        <f>'7. Public spending calcs'!L220</f>
        <v>94.042971857690802</v>
      </c>
      <c r="M11" s="17">
        <f>'7. Public spending calcs'!M220</f>
        <v>91.603733902165203</v>
      </c>
      <c r="N11" s="17"/>
      <c r="O11" s="17">
        <f>'7. Public spending calcs'!G223</f>
        <v>100</v>
      </c>
      <c r="P11" s="17">
        <f>'7. Public spending calcs'!H223</f>
        <v>104.67487337574097</v>
      </c>
      <c r="Q11" s="17">
        <f>'7. Public spending calcs'!I223</f>
        <v>102.55281862719144</v>
      </c>
      <c r="R11" s="17">
        <f>'7. Public spending calcs'!J223</f>
        <v>102.08687808986544</v>
      </c>
      <c r="S11" s="17">
        <f>'7. Public spending calcs'!K223</f>
        <v>120.36026683906204</v>
      </c>
      <c r="T11" s="17">
        <f>'7. Public spending calcs'!L223</f>
        <v>135.60296229053213</v>
      </c>
      <c r="U11" s="17">
        <f>'7. Public spending calcs'!M223</f>
        <v>139.55365910824992</v>
      </c>
      <c r="V11" s="17"/>
      <c r="W11" s="17">
        <f>'7. Public spending calcs'!G214</f>
        <v>100</v>
      </c>
      <c r="X11" s="17">
        <f>'7. Public spending calcs'!H214</f>
        <v>106.78112224683569</v>
      </c>
      <c r="Y11" s="17">
        <f>'7. Public spending calcs'!I214</f>
        <v>112.85543233987016</v>
      </c>
      <c r="Z11" s="17">
        <f>'7. Public spending calcs'!J214</f>
        <v>115.76467678586296</v>
      </c>
      <c r="AA11" s="17">
        <f>'7. Public spending calcs'!K214</f>
        <v>112.49657345018939</v>
      </c>
      <c r="AB11" s="17">
        <f>'7. Public spending calcs'!L214</f>
        <v>120.70485419623708</v>
      </c>
      <c r="AC11" s="17">
        <f>'7. Public spending calcs'!M214</f>
        <v>127.99607276662343</v>
      </c>
    </row>
    <row r="12" spans="1:29" x14ac:dyDescent="0.25">
      <c r="A12" t="s">
        <v>28</v>
      </c>
      <c r="B12" t="s">
        <v>249</v>
      </c>
      <c r="C12" t="s">
        <v>271</v>
      </c>
      <c r="D12" t="s">
        <v>755</v>
      </c>
      <c r="E12" s="1">
        <f>'1. Ext Debt Payments'!BI19</f>
        <v>0.24916369142647929</v>
      </c>
      <c r="G12" s="17">
        <f>'7. Public spending calcs'!G171</f>
        <v>100</v>
      </c>
      <c r="H12" s="17">
        <f>'7. Public spending calcs'!H171</f>
        <v>160.96099023577403</v>
      </c>
      <c r="I12" s="17">
        <f>'7. Public spending calcs'!I171</f>
        <v>130.12642757563808</v>
      </c>
      <c r="J12" s="17">
        <f>'7. Public spending calcs'!J171</f>
        <v>133.31628650503745</v>
      </c>
      <c r="K12" s="17">
        <f>'7. Public spending calcs'!K171</f>
        <v>162.69971935769937</v>
      </c>
      <c r="L12" s="17">
        <f>'7. Public spending calcs'!L171</f>
        <v>168.9330685691678</v>
      </c>
      <c r="M12" s="17">
        <f>'7. Public spending calcs'!M171</f>
        <v>179.0259782594905</v>
      </c>
      <c r="N12" s="17"/>
      <c r="O12" s="17">
        <f>'7. Public spending calcs'!G174</f>
        <v>100</v>
      </c>
      <c r="P12" s="17">
        <f>'7. Public spending calcs'!H174</f>
        <v>104.3381626247601</v>
      </c>
      <c r="Q12" s="17">
        <f>'7. Public spending calcs'!I174</f>
        <v>110.07564238746147</v>
      </c>
      <c r="R12" s="17">
        <f>'7. Public spending calcs'!J174</f>
        <v>123.63045017936531</v>
      </c>
      <c r="S12" s="17">
        <f>'7. Public spending calcs'!K174</f>
        <v>146.77064207201221</v>
      </c>
      <c r="T12" s="17">
        <f>'7. Public spending calcs'!L174</f>
        <v>145.95817124376094</v>
      </c>
      <c r="U12" s="17">
        <f>'7. Public spending calcs'!M174</f>
        <v>153.07437245099476</v>
      </c>
      <c r="V12" s="17"/>
      <c r="W12" s="17">
        <f>'7. Public spending calcs'!G167</f>
        <v>100</v>
      </c>
      <c r="X12" s="17">
        <f>'7. Public spending calcs'!H167</f>
        <v>133.54185324262494</v>
      </c>
      <c r="Y12" s="17">
        <f>'7. Public spending calcs'!I167</f>
        <v>181.27757402287327</v>
      </c>
      <c r="Z12" s="17">
        <f>'7. Public spending calcs'!J167</f>
        <v>163.41186264228133</v>
      </c>
      <c r="AA12" s="17">
        <f>'7. Public spending calcs'!K167</f>
        <v>169.80027225902435</v>
      </c>
      <c r="AB12" s="17">
        <f>'7. Public spending calcs'!L167</f>
        <v>154.72245232926193</v>
      </c>
      <c r="AC12" s="17">
        <f>'7. Public spending calcs'!M167</f>
        <v>164.40836505049336</v>
      </c>
    </row>
    <row r="13" spans="1:29" x14ac:dyDescent="0.25">
      <c r="A13" t="s">
        <v>61</v>
      </c>
      <c r="B13" t="s">
        <v>249</v>
      </c>
      <c r="C13" t="s">
        <v>247</v>
      </c>
      <c r="D13" t="s">
        <v>755</v>
      </c>
      <c r="E13" s="1">
        <f>'1. Ext Debt Payments'!BI38</f>
        <v>0.24828408017530332</v>
      </c>
      <c r="G13" s="17">
        <f>'7. Public spending calcs'!G197</f>
        <v>100</v>
      </c>
      <c r="H13" s="17">
        <f>'7. Public spending calcs'!H197</f>
        <v>110.68065733864083</v>
      </c>
      <c r="I13" s="17">
        <f>'7. Public spending calcs'!I197</f>
        <v>95.873891216098244</v>
      </c>
      <c r="J13" s="17">
        <f>'7. Public spending calcs'!J197</f>
        <v>94.773747807805364</v>
      </c>
      <c r="K13" s="17">
        <f>'7. Public spending calcs'!K197</f>
        <v>126.45932299319161</v>
      </c>
      <c r="L13" s="17">
        <f>'7. Public spending calcs'!L197</f>
        <v>110.42958186365297</v>
      </c>
      <c r="M13" s="17">
        <f>'7. Public spending calcs'!M197</f>
        <v>135.94254248278415</v>
      </c>
      <c r="N13" s="17"/>
      <c r="O13" s="17">
        <f>'7. Public spending calcs'!G200</f>
        <v>100</v>
      </c>
      <c r="P13" s="17">
        <f>'7. Public spending calcs'!H200</f>
        <v>86.619974015886712</v>
      </c>
      <c r="Q13" s="17">
        <f>'7. Public spending calcs'!I200</f>
        <v>85.566508567613994</v>
      </c>
      <c r="R13" s="17">
        <f>'7. Public spending calcs'!J200</f>
        <v>84.905760965712432</v>
      </c>
      <c r="S13" s="17">
        <f>'7. Public spending calcs'!K200</f>
        <v>88.125791937049229</v>
      </c>
      <c r="T13" s="17">
        <f>'7. Public spending calcs'!L200</f>
        <v>84.464686140587403</v>
      </c>
      <c r="U13" s="17">
        <f>'7. Public spending calcs'!M200</f>
        <v>95.551953006052472</v>
      </c>
      <c r="V13" s="17"/>
      <c r="W13" s="17">
        <f>'7. Public spending calcs'!G187</f>
        <v>100</v>
      </c>
      <c r="X13" s="17">
        <f>'7. Public spending calcs'!H187</f>
        <v>115.51738583742306</v>
      </c>
      <c r="Y13" s="17">
        <f>'7. Public spending calcs'!I187</f>
        <v>122.20698960183046</v>
      </c>
      <c r="Z13" s="17">
        <f>'7. Public spending calcs'!J187</f>
        <v>131.39021685861309</v>
      </c>
      <c r="AA13" s="17">
        <f>'7. Public spending calcs'!K187</f>
        <v>127.16065782994667</v>
      </c>
      <c r="AB13" s="17">
        <f>'7. Public spending calcs'!L187</f>
        <v>123.60915643748635</v>
      </c>
      <c r="AC13" s="17">
        <f>'7. Public spending calcs'!M187</f>
        <v>128.18818830423237</v>
      </c>
    </row>
    <row r="14" spans="1:29" x14ac:dyDescent="0.25">
      <c r="A14" t="s">
        <v>108</v>
      </c>
      <c r="B14" t="s">
        <v>249</v>
      </c>
      <c r="C14" t="s">
        <v>271</v>
      </c>
      <c r="E14" s="1">
        <f>'1. Ext Debt Payments'!BI65</f>
        <v>0.24006871511117456</v>
      </c>
      <c r="G14" s="17">
        <f>'7. Public spending calcs'!G354</f>
        <v>100</v>
      </c>
      <c r="H14" s="17">
        <f>'7. Public spending calcs'!H354</f>
        <v>100.35558081903903</v>
      </c>
      <c r="I14" s="17">
        <f>'7. Public spending calcs'!I354</f>
        <v>98.211861822938388</v>
      </c>
      <c r="J14" s="17">
        <f>'7. Public spending calcs'!J354</f>
        <v>91.859309317952551</v>
      </c>
      <c r="K14" s="17">
        <f>'7. Public spending calcs'!K354</f>
        <v>104.87502572992206</v>
      </c>
      <c r="L14" s="17">
        <f>'7. Public spending calcs'!L354</f>
        <v>105.0245018994561</v>
      </c>
      <c r="M14" s="17">
        <f>'7. Public spending calcs'!M354</f>
        <v>115.00219881407777</v>
      </c>
      <c r="N14" s="17"/>
      <c r="O14" s="17">
        <f>'7. Public spending calcs'!G357</f>
        <v>100</v>
      </c>
      <c r="P14" s="17">
        <f>'7. Public spending calcs'!H357</f>
        <v>103.49768467457505</v>
      </c>
      <c r="Q14" s="17">
        <f>'7. Public spending calcs'!I357</f>
        <v>106.16524964970787</v>
      </c>
      <c r="R14" s="17">
        <f>'7. Public spending calcs'!J357</f>
        <v>104.74240352577944</v>
      </c>
      <c r="S14" s="17">
        <f>'7. Public spending calcs'!K357</f>
        <v>107.4346493525497</v>
      </c>
      <c r="T14" s="17">
        <f>'7. Public spending calcs'!L357</f>
        <v>106.81796323063615</v>
      </c>
      <c r="U14" s="17">
        <f>'7. Public spending calcs'!M357</f>
        <v>113.95941820627719</v>
      </c>
      <c r="V14" s="17"/>
      <c r="W14" s="17">
        <f>'7. Public spending calcs'!G346</f>
        <v>100</v>
      </c>
      <c r="X14" s="17">
        <f>'7. Public spending calcs'!H346</f>
        <v>97.317672616893532</v>
      </c>
      <c r="Y14" s="17">
        <f>'7. Public spending calcs'!I346</f>
        <v>103.27818929527396</v>
      </c>
      <c r="Z14" s="17">
        <f>'7. Public spending calcs'!J346</f>
        <v>104.83601650031034</v>
      </c>
      <c r="AA14" s="17">
        <f>'7. Public spending calcs'!K346</f>
        <v>100.69954807264709</v>
      </c>
      <c r="AB14" s="17">
        <f>'7. Public spending calcs'!L346</f>
        <v>102.31249521976092</v>
      </c>
      <c r="AC14" s="17">
        <f>'7. Public spending calcs'!M346</f>
        <v>103.1196151150796</v>
      </c>
    </row>
    <row r="15" spans="1:29" x14ac:dyDescent="0.25">
      <c r="A15" t="s">
        <v>253</v>
      </c>
      <c r="B15" t="s">
        <v>249</v>
      </c>
      <c r="C15" t="s">
        <v>273</v>
      </c>
      <c r="D15" t="s">
        <v>755</v>
      </c>
      <c r="E15" s="1">
        <f>'1. Ext Debt Payments'!BI36</f>
        <v>0.24049633794837066</v>
      </c>
      <c r="G15" s="17">
        <f>'7. Public spending calcs'!G376</f>
        <v>100</v>
      </c>
      <c r="H15" s="17">
        <f>'7. Public spending calcs'!H376</f>
        <v>119.13549034194742</v>
      </c>
      <c r="I15" s="17">
        <f>'7. Public spending calcs'!I376</f>
        <v>122.48933901883535</v>
      </c>
      <c r="J15" s="17">
        <f>'7. Public spending calcs'!J376</f>
        <v>102.83613410552954</v>
      </c>
      <c r="K15" s="17">
        <f>'7. Public spending calcs'!K376</f>
        <v>114.04509108041424</v>
      </c>
      <c r="L15" s="17">
        <f>'7. Public spending calcs'!L376</f>
        <v>110.32379672468147</v>
      </c>
      <c r="M15" s="17">
        <f>'7. Public spending calcs'!M376</f>
        <v>107.10104010890339</v>
      </c>
      <c r="N15" s="17"/>
      <c r="O15" s="17">
        <f>'7. Public spending calcs'!G378</f>
        <v>100</v>
      </c>
      <c r="P15" s="17">
        <f>'7. Public spending calcs'!H378</f>
        <v>108.03805612017121</v>
      </c>
      <c r="Q15" s="17">
        <f>'7. Public spending calcs'!I378</f>
        <v>93.092725145205037</v>
      </c>
      <c r="R15" s="17">
        <f>'7. Public spending calcs'!J378</f>
        <v>89.036973525993886</v>
      </c>
      <c r="S15" s="17">
        <f>'7. Public spending calcs'!K378</f>
        <v>92.905293263389922</v>
      </c>
      <c r="T15" s="17">
        <f>'7. Public spending calcs'!L378</f>
        <v>93.289774868975854</v>
      </c>
      <c r="U15" s="17">
        <f>'7. Public spending calcs'!M378</f>
        <v>81.345049267853824</v>
      </c>
      <c r="V15" s="17"/>
      <c r="W15" s="17">
        <f>'7. Public spending calcs'!G370</f>
        <v>100</v>
      </c>
      <c r="X15" s="17">
        <f>'7. Public spending calcs'!H370</f>
        <v>89.940288245500739</v>
      </c>
      <c r="Y15" s="17">
        <f>'7. Public spending calcs'!I370</f>
        <v>90.444577859340313</v>
      </c>
      <c r="Z15" s="17">
        <f>'7. Public spending calcs'!J370</f>
        <v>109.29607167522245</v>
      </c>
      <c r="AA15" s="17">
        <f>'7. Public spending calcs'!K370</f>
        <v>87.452837560820456</v>
      </c>
      <c r="AB15" s="17">
        <f>'7. Public spending calcs'!L370</f>
        <v>83.313227990071411</v>
      </c>
      <c r="AC15" s="17">
        <f>'7. Public spending calcs'!M370</f>
        <v>95.690594713657177</v>
      </c>
    </row>
    <row r="16" spans="1:29" x14ac:dyDescent="0.25">
      <c r="A16" t="s">
        <v>45</v>
      </c>
      <c r="B16" t="s">
        <v>249</v>
      </c>
      <c r="C16" t="s">
        <v>251</v>
      </c>
      <c r="D16" t="s">
        <v>755</v>
      </c>
      <c r="E16" s="1">
        <f>'1. Ext Debt Payments'!BI29</f>
        <v>0.18139784474109236</v>
      </c>
      <c r="G16" s="17">
        <f>'7. Public spending calcs'!G309</f>
        <v>100</v>
      </c>
      <c r="H16" s="17">
        <f>'7. Public spending calcs'!H309</f>
        <v>94.982274036446697</v>
      </c>
      <c r="I16" s="17">
        <f>'7. Public spending calcs'!I309</f>
        <v>85.665162467971086</v>
      </c>
      <c r="J16" s="17">
        <f>'7. Public spending calcs'!J309</f>
        <v>82.917599518346208</v>
      </c>
      <c r="K16" s="17">
        <f>'7. Public spending calcs'!K309</f>
        <v>82.431527184348738</v>
      </c>
      <c r="L16" s="17">
        <f>'7. Public spending calcs'!L309</f>
        <v>86.952666367735205</v>
      </c>
      <c r="M16" s="17">
        <f>'7. Public spending calcs'!M309</f>
        <v>103.24199450505793</v>
      </c>
      <c r="N16" s="17"/>
      <c r="O16" s="17">
        <f>'7. Public spending calcs'!G305</f>
        <v>100</v>
      </c>
      <c r="P16" s="17">
        <f>'7. Public spending calcs'!H305</f>
        <v>77.794630133406017</v>
      </c>
      <c r="Q16" s="17">
        <f>'7. Public spending calcs'!I305</f>
        <v>90.316839212864437</v>
      </c>
      <c r="R16" s="17">
        <f>'7. Public spending calcs'!J305</f>
        <v>86.779845784120695</v>
      </c>
      <c r="S16" s="17">
        <f>'7. Public spending calcs'!K305</f>
        <v>89.102420456577391</v>
      </c>
      <c r="T16" s="17">
        <f>'7. Public spending calcs'!L305</f>
        <v>97.039893869926345</v>
      </c>
      <c r="U16" s="17">
        <f>'7. Public spending calcs'!M305</f>
        <v>101.46869678284587</v>
      </c>
      <c r="V16" s="17"/>
      <c r="W16" s="17">
        <f>'7. Public spending calcs'!G300</f>
        <v>100</v>
      </c>
      <c r="X16" s="17">
        <f>'7. Public spending calcs'!H300</f>
        <v>85.49792616627056</v>
      </c>
      <c r="Y16" s="17">
        <f>'7. Public spending calcs'!I300</f>
        <v>86.769758248988495</v>
      </c>
      <c r="Z16" s="17">
        <f>'7. Public spending calcs'!J300</f>
        <v>91.156854414470203</v>
      </c>
      <c r="AA16" s="17">
        <f>'7. Public spending calcs'!K300</f>
        <v>87.764664760618842</v>
      </c>
      <c r="AB16" s="17">
        <f>'7. Public spending calcs'!L300</f>
        <v>87.362087917445251</v>
      </c>
      <c r="AC16" s="17">
        <f>'7. Public spending calcs'!M300</f>
        <v>84.259145948911168</v>
      </c>
    </row>
    <row r="17" spans="1:29" x14ac:dyDescent="0.25">
      <c r="A17" t="s">
        <v>111</v>
      </c>
      <c r="B17" t="s">
        <v>249</v>
      </c>
      <c r="C17" t="s">
        <v>251</v>
      </c>
      <c r="D17" t="s">
        <v>755</v>
      </c>
      <c r="E17" s="1">
        <f>'1. Ext Debt Payments'!BI67</f>
        <v>0.18119656299678685</v>
      </c>
      <c r="G17" s="17">
        <f>'7. Public spending calcs'!G259</f>
        <v>100</v>
      </c>
      <c r="H17" s="17">
        <f>'7. Public spending calcs'!H259</f>
        <v>97.970489735934919</v>
      </c>
      <c r="I17" s="17">
        <f>'7. Public spending calcs'!I259</f>
        <v>93.520121499170955</v>
      </c>
      <c r="J17" s="17">
        <f>'7. Public spending calcs'!J259</f>
        <v>73.665228904504147</v>
      </c>
      <c r="K17" s="17">
        <f>'7. Public spending calcs'!K259</f>
        <v>95.093210109084112</v>
      </c>
      <c r="L17" s="17">
        <f>'7. Public spending calcs'!L259</f>
        <v>62.447786713601097</v>
      </c>
      <c r="M17" s="17">
        <f>'7. Public spending calcs'!M259</f>
        <v>73.547010004464653</v>
      </c>
      <c r="N17" s="17"/>
      <c r="O17" s="17">
        <f>'7. Public spending calcs'!G267</f>
        <v>100</v>
      </c>
      <c r="P17" s="17">
        <f>'7. Public spending calcs'!H267</f>
        <v>93.68405709220886</v>
      </c>
      <c r="Q17" s="17">
        <f>'7. Public spending calcs'!I267</f>
        <v>92.361977579676562</v>
      </c>
      <c r="R17" s="17">
        <f>'7. Public spending calcs'!J267</f>
        <v>90.635861675289675</v>
      </c>
      <c r="S17" s="17">
        <f>'7. Public spending calcs'!K267</f>
        <v>93.495004897166694</v>
      </c>
      <c r="T17" s="17">
        <f>'7. Public spending calcs'!L267</f>
        <v>93.376901120773155</v>
      </c>
      <c r="U17" s="17">
        <f>'7. Public spending calcs'!M267</f>
        <v>90.680850424840784</v>
      </c>
      <c r="V17" s="17"/>
      <c r="W17" s="17">
        <f>'7. Public spending calcs'!G237</f>
        <v>100</v>
      </c>
      <c r="X17" s="17">
        <f>'7. Public spending calcs'!H237</f>
        <v>99.106615217620202</v>
      </c>
      <c r="Y17" s="17">
        <f>'7. Public spending calcs'!I237</f>
        <v>99.53966791944616</v>
      </c>
      <c r="Z17" s="17">
        <f>'7. Public spending calcs'!J237</f>
        <v>93.951549462148705</v>
      </c>
      <c r="AA17" s="17">
        <f>'7. Public spending calcs'!K237</f>
        <v>93.51433802473025</v>
      </c>
      <c r="AB17" s="17">
        <f>'7. Public spending calcs'!L237</f>
        <v>92.178401594802324</v>
      </c>
      <c r="AC17" s="17">
        <f>'7. Public spending calcs'!M237</f>
        <v>99.055705810961769</v>
      </c>
    </row>
    <row r="18" spans="1:29" x14ac:dyDescent="0.25">
      <c r="A18" t="s">
        <v>92</v>
      </c>
      <c r="B18" t="s">
        <v>247</v>
      </c>
      <c r="C18" t="s">
        <v>251</v>
      </c>
      <c r="D18" t="s">
        <v>755</v>
      </c>
      <c r="E18" s="1">
        <f>'1. Ext Debt Payments'!BI56</f>
        <v>0.17577960148534119</v>
      </c>
      <c r="G18" s="17">
        <f>'7. Public spending calcs'!G403</f>
        <v>100</v>
      </c>
      <c r="H18" s="17">
        <f>'7. Public spending calcs'!H403</f>
        <v>195.80306951276282</v>
      </c>
      <c r="I18" s="17">
        <f>'7. Public spending calcs'!I403</f>
        <v>109.66547284821939</v>
      </c>
      <c r="J18" s="17">
        <f>'7. Public spending calcs'!J403</f>
        <v>106.4309103585675</v>
      </c>
      <c r="K18" s="17">
        <f>'7. Public spending calcs'!K403</f>
        <v>98.130833106923902</v>
      </c>
      <c r="L18" s="17">
        <f>'7. Public spending calcs'!L403</f>
        <v>82.272205349625651</v>
      </c>
      <c r="M18" s="17">
        <f>'7. Public spending calcs'!M403</f>
        <v>78.649311604502131</v>
      </c>
      <c r="N18" s="17"/>
      <c r="O18" s="17">
        <f>'7. Public spending calcs'!G399</f>
        <v>100</v>
      </c>
      <c r="P18" s="17">
        <f>'7. Public spending calcs'!H399</f>
        <v>125.03599345231011</v>
      </c>
      <c r="Q18" s="17">
        <f>'7. Public spending calcs'!I399</f>
        <v>125.39269182257644</v>
      </c>
      <c r="R18" s="17">
        <f>'7. Public spending calcs'!J399</f>
        <v>143.03550795638441</v>
      </c>
      <c r="S18" s="17">
        <f>'7. Public spending calcs'!K399</f>
        <v>135.92698668649518</v>
      </c>
      <c r="T18" s="17">
        <f>'7. Public spending calcs'!L399</f>
        <v>140.81688513559703</v>
      </c>
      <c r="U18" s="17">
        <f>'7. Public spending calcs'!M399</f>
        <v>134.35475768279346</v>
      </c>
      <c r="V18" s="17"/>
      <c r="W18" s="17">
        <f>'7. Public spending calcs'!G391</f>
        <v>100</v>
      </c>
      <c r="X18" s="17">
        <f>'7. Public spending calcs'!H391</f>
        <v>128.79448895923767</v>
      </c>
      <c r="Y18" s="17">
        <f>'7. Public spending calcs'!I391</f>
        <v>132.07024687097393</v>
      </c>
      <c r="Z18" s="17">
        <f>'7. Public spending calcs'!J391</f>
        <v>113.99216903878897</v>
      </c>
      <c r="AA18" s="17">
        <f>'7. Public spending calcs'!K391</f>
        <v>114.37108659925008</v>
      </c>
      <c r="AB18" s="17">
        <f>'7. Public spending calcs'!L391</f>
        <v>104.03592744729151</v>
      </c>
      <c r="AC18" s="17">
        <f>'7. Public spending calcs'!M391</f>
        <v>108.52709563338513</v>
      </c>
    </row>
    <row r="19" spans="1:29" x14ac:dyDescent="0.25">
      <c r="A19" t="s">
        <v>30</v>
      </c>
      <c r="B19" t="s">
        <v>249</v>
      </c>
      <c r="C19" t="s">
        <v>271</v>
      </c>
      <c r="D19" t="s">
        <v>755</v>
      </c>
      <c r="E19" s="1">
        <f>'1. Ext Debt Payments'!BI20</f>
        <v>0.16679850918046021</v>
      </c>
      <c r="G19" s="17">
        <f>'7. Public spending calcs'!G330</f>
        <v>100</v>
      </c>
      <c r="H19" s="17">
        <f>'7. Public spending calcs'!H330</f>
        <v>108.33349450729608</v>
      </c>
      <c r="I19" s="17">
        <f>'7. Public spending calcs'!I330</f>
        <v>142.48102155202074</v>
      </c>
      <c r="J19" s="17">
        <f>'7. Public spending calcs'!J330</f>
        <v>152.93625109132813</v>
      </c>
      <c r="K19" s="17">
        <f>'7. Public spending calcs'!K330</f>
        <v>136.00666315824213</v>
      </c>
      <c r="L19" s="17">
        <f>'7. Public spending calcs'!L330</f>
        <v>144.69387390842721</v>
      </c>
      <c r="M19" s="17">
        <f>'7. Public spending calcs'!M330</f>
        <v>164.30116647728863</v>
      </c>
      <c r="N19" s="17"/>
      <c r="O19" s="17">
        <f>'7. Public spending calcs'!G333</f>
        <v>100</v>
      </c>
      <c r="P19" s="17">
        <f>'7. Public spending calcs'!H333</f>
        <v>109.94313774033284</v>
      </c>
      <c r="Q19" s="17">
        <f>'7. Public spending calcs'!I333</f>
        <v>128.24451922568721</v>
      </c>
      <c r="R19" s="17">
        <f>'7. Public spending calcs'!J333</f>
        <v>104.79392463867836</v>
      </c>
      <c r="S19" s="17">
        <f>'7. Public spending calcs'!K333</f>
        <v>109.70487379568037</v>
      </c>
      <c r="T19" s="17">
        <f>'7. Public spending calcs'!L333</f>
        <v>154.37213721757055</v>
      </c>
      <c r="U19" s="17">
        <f>'7. Public spending calcs'!M333</f>
        <v>193.72867933417317</v>
      </c>
      <c r="V19" s="17"/>
      <c r="W19" s="17">
        <f>'7. Public spending calcs'!G325</f>
        <v>100</v>
      </c>
      <c r="X19" s="17">
        <f>'7. Public spending calcs'!H325</f>
        <v>116.35259995848331</v>
      </c>
      <c r="Y19" s="17">
        <f>'7. Public spending calcs'!I325</f>
        <v>102.69915145373707</v>
      </c>
      <c r="Z19" s="17">
        <f>'7. Public spending calcs'!J325</f>
        <v>93.968372389084834</v>
      </c>
      <c r="AA19" s="17">
        <f>'7. Public spending calcs'!K325</f>
        <v>90.195246653333541</v>
      </c>
      <c r="AB19" s="17">
        <f>'7. Public spending calcs'!L325</f>
        <v>109.86175834378594</v>
      </c>
      <c r="AC19" s="17">
        <f>'7. Public spending calcs'!M325</f>
        <v>135.2110165948389</v>
      </c>
    </row>
    <row r="20" spans="1:29" x14ac:dyDescent="0.25">
      <c r="A20" t="s">
        <v>77</v>
      </c>
      <c r="B20" t="s">
        <v>247</v>
      </c>
      <c r="C20" t="s">
        <v>273</v>
      </c>
      <c r="D20" t="s">
        <v>755</v>
      </c>
      <c r="E20" s="1">
        <f>'1. Ext Debt Payments'!BI47</f>
        <v>0.14521821965529866</v>
      </c>
      <c r="G20" s="17">
        <f>'7. Public spending calcs'!G472</f>
        <v>100</v>
      </c>
      <c r="H20" s="17">
        <f>'7. Public spending calcs'!H472</f>
        <v>93.492092047931166</v>
      </c>
      <c r="I20" s="17">
        <f>'7. Public spending calcs'!I472</f>
        <v>83.856051995653104</v>
      </c>
      <c r="J20" s="17">
        <f>'7. Public spending calcs'!J472</f>
        <v>69.502991363902751</v>
      </c>
      <c r="K20" s="17">
        <f>'7. Public spending calcs'!K472</f>
        <v>59.919297585867618</v>
      </c>
      <c r="L20" s="17">
        <f>'7. Public spending calcs'!L472</f>
        <v>68.172159275693616</v>
      </c>
      <c r="M20" s="17">
        <f>'7. Public spending calcs'!M472</f>
        <v>94.852890913771944</v>
      </c>
      <c r="N20" s="17"/>
      <c r="O20" s="17">
        <f>'7. Public spending calcs'!G469</f>
        <v>100</v>
      </c>
      <c r="P20" s="17">
        <f>'7. Public spending calcs'!H469</f>
        <v>93.492092047931166</v>
      </c>
      <c r="Q20" s="17">
        <f>'7. Public spending calcs'!I469</f>
        <v>85.559214884313207</v>
      </c>
      <c r="R20" s="17">
        <f>'7. Public spending calcs'!J469</f>
        <v>71.178561401220037</v>
      </c>
      <c r="S20" s="17">
        <f>'7. Public spending calcs'!K469</f>
        <v>60.09559422504072</v>
      </c>
      <c r="T20" s="17">
        <f>'7. Public spending calcs'!L469</f>
        <v>62.236522821624433</v>
      </c>
      <c r="U20" s="17">
        <f>'7. Public spending calcs'!M469</f>
        <v>86.626158254288882</v>
      </c>
      <c r="V20" s="17"/>
      <c r="W20" s="17">
        <f>'7. Public spending calcs'!G464</f>
        <v>100</v>
      </c>
      <c r="X20" s="17">
        <f>'7. Public spending calcs'!H464</f>
        <v>94.986264994735976</v>
      </c>
      <c r="Y20" s="17">
        <f>'7. Public spending calcs'!I464</f>
        <v>94.745985137129452</v>
      </c>
      <c r="Z20" s="17">
        <f>'7. Public spending calcs'!J464</f>
        <v>82.865129327125572</v>
      </c>
      <c r="AA20" s="17">
        <f>'7. Public spending calcs'!K464</f>
        <v>74.118207724957031</v>
      </c>
      <c r="AB20" s="17">
        <f>'7. Public spending calcs'!L464</f>
        <v>96.347482289020164</v>
      </c>
      <c r="AC20" s="17">
        <f>'7. Public spending calcs'!M464</f>
        <v>120.72955512482888</v>
      </c>
    </row>
    <row r="21" spans="1:29" x14ac:dyDescent="0.25">
      <c r="A21" t="s">
        <v>181</v>
      </c>
      <c r="B21" t="s">
        <v>247</v>
      </c>
      <c r="C21" t="s">
        <v>251</v>
      </c>
      <c r="D21" t="s">
        <v>755</v>
      </c>
      <c r="E21" s="1">
        <f>'1. Ext Debt Payments'!BI109</f>
        <v>0.16190226020860743</v>
      </c>
      <c r="G21" s="17">
        <f>'7. Public spending calcs'!G627</f>
        <v>100</v>
      </c>
      <c r="H21" s="17">
        <f>'7. Public spending calcs'!H627</f>
        <v>113.2462469838202</v>
      </c>
      <c r="I21" s="17">
        <f>'7. Public spending calcs'!I627</f>
        <v>120.70755214039895</v>
      </c>
      <c r="J21" s="17">
        <f>'7. Public spending calcs'!J627</f>
        <v>100.58953705447122</v>
      </c>
      <c r="K21" s="17">
        <f>'7. Public spending calcs'!K627</f>
        <v>86.607941248814925</v>
      </c>
      <c r="L21" s="17">
        <f>'7. Public spending calcs'!L627</f>
        <v>71.717742844265743</v>
      </c>
      <c r="M21" s="17">
        <f>'7. Public spending calcs'!M627</f>
        <v>87.350499848628516</v>
      </c>
      <c r="N21" s="17"/>
      <c r="O21" s="17">
        <f>'7. Public spending calcs'!G623</f>
        <v>100</v>
      </c>
      <c r="P21" s="17">
        <f>'7. Public spending calcs'!H623</f>
        <v>110.75554118040571</v>
      </c>
      <c r="Q21" s="17">
        <f>'7. Public spending calcs'!I623</f>
        <v>115.22554677326858</v>
      </c>
      <c r="R21" s="17">
        <f>'7. Public spending calcs'!J623</f>
        <v>120.94991151870036</v>
      </c>
      <c r="S21" s="17">
        <f>'7. Public spending calcs'!K623</f>
        <v>96.920276973602839</v>
      </c>
      <c r="T21" s="17">
        <f>'7. Public spending calcs'!L623</f>
        <v>58.915167365564137</v>
      </c>
      <c r="U21" s="17">
        <f>'7. Public spending calcs'!M623</f>
        <v>59.219667828578324</v>
      </c>
      <c r="V21" s="17"/>
      <c r="W21" s="17">
        <f>'7. Public spending calcs'!G615</f>
        <v>100</v>
      </c>
      <c r="X21" s="17">
        <f>'7. Public spending calcs'!H615</f>
        <v>114.34889172424955</v>
      </c>
      <c r="Y21" s="17">
        <f>'7. Public spending calcs'!I615</f>
        <v>124.16251292216546</v>
      </c>
      <c r="Z21" s="17">
        <f>'7. Public spending calcs'!J615</f>
        <v>149.48876599192533</v>
      </c>
      <c r="AA21" s="17">
        <f>'7. Public spending calcs'!K615</f>
        <v>100.38547177857214</v>
      </c>
      <c r="AB21" s="17">
        <f>'7. Public spending calcs'!L615</f>
        <v>98.195789661164071</v>
      </c>
      <c r="AC21" s="17">
        <f>'7. Public spending calcs'!M615</f>
        <v>84.111517976155127</v>
      </c>
    </row>
    <row r="22" spans="1:29" x14ac:dyDescent="0.25">
      <c r="A22" t="s">
        <v>254</v>
      </c>
      <c r="B22" t="s">
        <v>249</v>
      </c>
      <c r="C22" t="s">
        <v>271</v>
      </c>
      <c r="D22" t="s">
        <v>755</v>
      </c>
      <c r="E22" s="1">
        <f>'1. Ext Debt Payments'!BI81</f>
        <v>0.157224623704878</v>
      </c>
      <c r="G22" s="17">
        <f>'7. Public spending calcs'!G287</f>
        <v>100</v>
      </c>
      <c r="H22" s="17">
        <f>'7. Public spending calcs'!H287</f>
        <v>105.46451957696054</v>
      </c>
      <c r="I22" s="17">
        <f>'7. Public spending calcs'!I287</f>
        <v>127.62177524184693</v>
      </c>
      <c r="J22" s="17">
        <f>'7. Public spending calcs'!J287</f>
        <v>138.9836150905289</v>
      </c>
      <c r="K22" s="17">
        <f>'7. Public spending calcs'!K287</f>
        <v>142.51584921868798</v>
      </c>
      <c r="L22" s="17">
        <f>'7. Public spending calcs'!L287</f>
        <v>140.95566391620841</v>
      </c>
      <c r="M22" s="17">
        <f>'7. Public spending calcs'!M287</f>
        <v>147.71548482934668</v>
      </c>
      <c r="N22" s="17"/>
      <c r="O22" s="17">
        <f>'7. Public spending calcs'!G284</f>
        <v>100</v>
      </c>
      <c r="P22" s="17">
        <f>'7. Public spending calcs'!H284</f>
        <v>105.39426099439351</v>
      </c>
      <c r="Q22" s="17">
        <f>'7. Public spending calcs'!I284</f>
        <v>114.44827318073294</v>
      </c>
      <c r="R22" s="17">
        <f>'7. Public spending calcs'!J284</f>
        <v>106.52101356581252</v>
      </c>
      <c r="S22" s="17">
        <f>'7. Public spending calcs'!K284</f>
        <v>101.98212067467155</v>
      </c>
      <c r="T22" s="17">
        <f>'7. Public spending calcs'!L284</f>
        <v>111.4132644300106</v>
      </c>
      <c r="U22" s="17">
        <f>'7. Public spending calcs'!M284</f>
        <v>117.21087577904672</v>
      </c>
      <c r="V22" s="17"/>
      <c r="W22" s="17">
        <f>'7. Public spending calcs'!G280</f>
        <v>100</v>
      </c>
      <c r="X22" s="17">
        <f>'7. Public spending calcs'!H280</f>
        <v>105.32999850607155</v>
      </c>
      <c r="Y22" s="17">
        <f>'7. Public spending calcs'!I280</f>
        <v>122.13956558362327</v>
      </c>
      <c r="Z22" s="17">
        <f>'7. Public spending calcs'!J280</f>
        <v>160.89197106928904</v>
      </c>
      <c r="AA22" s="17">
        <f>'7. Public spending calcs'!K280</f>
        <v>143.38839523431267</v>
      </c>
      <c r="AB22" s="17">
        <f>'7. Public spending calcs'!L280</f>
        <v>142.69679188080178</v>
      </c>
      <c r="AC22" s="17">
        <f>'7. Public spending calcs'!M280</f>
        <v>153.41405455350721</v>
      </c>
    </row>
    <row r="23" spans="1:29" x14ac:dyDescent="0.25">
      <c r="A23" t="s">
        <v>85</v>
      </c>
      <c r="B23" t="s">
        <v>249</v>
      </c>
      <c r="C23" t="s">
        <v>271</v>
      </c>
      <c r="D23" t="s">
        <v>755</v>
      </c>
      <c r="E23" s="1">
        <f>'1. Ext Debt Payments'!BI52</f>
        <v>0.15802270682317726</v>
      </c>
      <c r="G23" s="17">
        <f>'7. Public spending calcs'!G490</f>
        <v>100</v>
      </c>
      <c r="H23" s="17">
        <f>'7. Public spending calcs'!H490</f>
        <v>119.69820928273955</v>
      </c>
      <c r="I23" s="17">
        <f>'7. Public spending calcs'!I490</f>
        <v>195.59989033156594</v>
      </c>
      <c r="J23" s="17">
        <f>'7. Public spending calcs'!J490</f>
        <v>114.95748094895737</v>
      </c>
      <c r="K23" s="17">
        <f>'7. Public spending calcs'!K490</f>
        <v>203.86329153185358</v>
      </c>
      <c r="L23" s="17">
        <f>'7. Public spending calcs'!L490</f>
        <v>149.46543990384427</v>
      </c>
      <c r="M23" s="17">
        <f>'7. Public spending calcs'!M490</f>
        <v>146.98810056100166</v>
      </c>
      <c r="N23" s="17"/>
      <c r="O23" s="17">
        <f>'7. Public spending calcs'!G494</f>
        <v>100</v>
      </c>
      <c r="P23" s="17">
        <f>'7. Public spending calcs'!H494</f>
        <v>93.802080309219548</v>
      </c>
      <c r="Q23" s="17">
        <f>'7. Public spending calcs'!I494</f>
        <v>112.76800572886806</v>
      </c>
      <c r="R23" s="17">
        <f>'7. Public spending calcs'!J494</f>
        <v>77.258625248774294</v>
      </c>
      <c r="S23" s="17">
        <f>'7. Public spending calcs'!K494</f>
        <v>91.611700032503776</v>
      </c>
      <c r="T23" s="17">
        <f>'7. Public spending calcs'!L494</f>
        <v>89.122945234652832</v>
      </c>
      <c r="U23" s="17">
        <f>'7. Public spending calcs'!M494</f>
        <v>82.48911498112389</v>
      </c>
      <c r="V23" s="17"/>
      <c r="W23" s="17">
        <f>'7. Public spending calcs'!G485</f>
        <v>100</v>
      </c>
      <c r="X23" s="17">
        <f>'7. Public spending calcs'!H485</f>
        <v>132.97259309317769</v>
      </c>
      <c r="Y23" s="17">
        <f>'7. Public spending calcs'!I485</f>
        <v>130.91344005743548</v>
      </c>
      <c r="Z23" s="17">
        <f>'7. Public spending calcs'!J485</f>
        <v>130.21531965619332</v>
      </c>
      <c r="AA23" s="17">
        <f>'7. Public spending calcs'!K485</f>
        <v>102.41403876269116</v>
      </c>
      <c r="AB23" s="17">
        <f>'7. Public spending calcs'!L485</f>
        <v>125.45167021922414</v>
      </c>
      <c r="AC23" s="17">
        <f>'7. Public spending calcs'!M485</f>
        <v>99.378458891159241</v>
      </c>
    </row>
    <row r="24" spans="1:29" x14ac:dyDescent="0.25">
      <c r="A24" t="s">
        <v>202</v>
      </c>
      <c r="B24" t="s">
        <v>249</v>
      </c>
      <c r="C24" t="s">
        <v>271</v>
      </c>
      <c r="D24" t="s">
        <v>755</v>
      </c>
      <c r="E24" s="1">
        <f>'1. Ext Debt Payments'!BI121</f>
        <v>0.1521424717379726</v>
      </c>
      <c r="G24" s="17">
        <f>'7. Public spending calcs'!G448</f>
        <v>100</v>
      </c>
      <c r="H24" s="17">
        <f>'7. Public spending calcs'!H448</f>
        <v>99.211397898194562</v>
      </c>
      <c r="I24" s="17">
        <f>'7. Public spending calcs'!I448</f>
        <v>97.777041598281457</v>
      </c>
      <c r="J24" s="17">
        <f>'7. Public spending calcs'!J448</f>
        <v>95.512548157783613</v>
      </c>
      <c r="K24" s="17">
        <f>'7. Public spending calcs'!K448</f>
        <v>102.09282040990487</v>
      </c>
      <c r="L24" s="17">
        <f>'7. Public spending calcs'!L448</f>
        <v>100.18020681975158</v>
      </c>
      <c r="M24" s="17">
        <f>'7. Public spending calcs'!M448</f>
        <v>116.71393129307552</v>
      </c>
      <c r="N24" s="17"/>
      <c r="O24" s="17">
        <f>'7. Public spending calcs'!G451</f>
        <v>100</v>
      </c>
      <c r="P24" s="17">
        <f>'7. Public spending calcs'!H451</f>
        <v>98.167067394003041</v>
      </c>
      <c r="Q24" s="17">
        <f>'7. Public spending calcs'!I451</f>
        <v>103.64366409417835</v>
      </c>
      <c r="R24" s="17">
        <f>'7. Public spending calcs'!J451</f>
        <v>103.69933799987936</v>
      </c>
      <c r="S24" s="17">
        <f>'7. Public spending calcs'!K451</f>
        <v>102.09282040990487</v>
      </c>
      <c r="T24" s="17">
        <f>'7. Public spending calcs'!L451</f>
        <v>99.378765165193585</v>
      </c>
      <c r="U24" s="17">
        <f>'7. Public spending calcs'!M451</f>
        <v>111.44297955725921</v>
      </c>
      <c r="V24" s="17"/>
      <c r="W24" s="17">
        <f>'7. Public spending calcs'!G444</f>
        <v>100</v>
      </c>
      <c r="X24" s="17">
        <f>'7. Public spending calcs'!H444</f>
        <v>103.90609466015644</v>
      </c>
      <c r="Y24" s="17">
        <f>'7. Public spending calcs'!I444</f>
        <v>113.4303386247953</v>
      </c>
      <c r="Z24" s="17">
        <f>'7. Public spending calcs'!J444</f>
        <v>115.29103126254087</v>
      </c>
      <c r="AA24" s="17">
        <f>'7. Public spending calcs'!K444</f>
        <v>112.74700235635136</v>
      </c>
      <c r="AB24" s="17">
        <f>'7. Public spending calcs'!L444</f>
        <v>122.09118049482385</v>
      </c>
      <c r="AC24" s="17">
        <f>'7. Public spending calcs'!M444</f>
        <v>131.4974656504109</v>
      </c>
    </row>
    <row r="25" spans="1:29" x14ac:dyDescent="0.25">
      <c r="A25" t="s">
        <v>166</v>
      </c>
      <c r="B25" t="s">
        <v>249</v>
      </c>
      <c r="C25" t="s">
        <v>251</v>
      </c>
      <c r="D25" t="s">
        <v>755</v>
      </c>
      <c r="E25" s="1">
        <f>'1. Ext Debt Payments'!BI99</f>
        <v>0.15008431592963309</v>
      </c>
      <c r="G25" s="17">
        <f>'7. Public spending calcs'!G533</f>
        <v>100</v>
      </c>
      <c r="H25" s="17">
        <f>'7. Public spending calcs'!H533</f>
        <v>103.03178985849677</v>
      </c>
      <c r="I25" s="17">
        <f>'7. Public spending calcs'!I533</f>
        <v>85.837464603470451</v>
      </c>
      <c r="J25" s="17">
        <f>'7. Public spending calcs'!J533</f>
        <v>117.69070972445849</v>
      </c>
      <c r="K25" s="17">
        <f>'7. Public spending calcs'!K533</f>
        <v>114.22298739407238</v>
      </c>
      <c r="L25" s="17">
        <f>'7. Public spending calcs'!L533</f>
        <v>105.30448467824671</v>
      </c>
      <c r="M25" s="17">
        <f>'7. Public spending calcs'!M533</f>
        <v>130.3962736642155</v>
      </c>
      <c r="N25" s="17"/>
      <c r="O25" s="17">
        <f>'7. Public spending calcs'!G540</f>
        <v>100</v>
      </c>
      <c r="P25" s="17">
        <f>'7. Public spending calcs'!H540</f>
        <v>87.710662588443029</v>
      </c>
      <c r="Q25" s="17">
        <f>'7. Public spending calcs'!I540</f>
        <v>85.683780673541207</v>
      </c>
      <c r="R25" s="17">
        <f>'7. Public spending calcs'!J540</f>
        <v>88.772580250365095</v>
      </c>
      <c r="S25" s="17">
        <f>'7. Public spending calcs'!K540</f>
        <v>95.957285140129258</v>
      </c>
      <c r="T25" s="17">
        <f>'7. Public spending calcs'!L540</f>
        <v>105.13882141464899</v>
      </c>
      <c r="U25" s="17">
        <f>'7. Public spending calcs'!M540</f>
        <v>111.81132838609955</v>
      </c>
      <c r="V25" s="17"/>
      <c r="W25" s="17">
        <f>'7. Public spending calcs'!G528</f>
        <v>100</v>
      </c>
      <c r="X25" s="17">
        <f>'7. Public spending calcs'!H528</f>
        <v>102.571221891493</v>
      </c>
      <c r="Y25" s="17">
        <f>'7. Public spending calcs'!I528</f>
        <v>97.014745560410603</v>
      </c>
      <c r="Z25" s="17">
        <f>'7. Public spending calcs'!J528</f>
        <v>110.14675329306851</v>
      </c>
      <c r="AA25" s="17">
        <f>'7. Public spending calcs'!K528</f>
        <v>105.63227928207904</v>
      </c>
      <c r="AB25" s="17">
        <f>'7. Public spending calcs'!L528</f>
        <v>102.62910421788142</v>
      </c>
      <c r="AC25" s="17">
        <f>'7. Public spending calcs'!M528</f>
        <v>100.38757922545052</v>
      </c>
    </row>
    <row r="26" spans="1:29" x14ac:dyDescent="0.25">
      <c r="A26" t="s">
        <v>158</v>
      </c>
      <c r="B26" t="s">
        <v>247</v>
      </c>
      <c r="C26" t="s">
        <v>251</v>
      </c>
      <c r="D26" t="s">
        <v>755</v>
      </c>
      <c r="E26" s="1">
        <f>'1. Ext Debt Payments'!BI94</f>
        <v>0.13620976883293817</v>
      </c>
      <c r="G26" s="17">
        <f>'7. Public spending calcs'!G742</f>
        <v>100</v>
      </c>
      <c r="H26" s="17">
        <f>'7. Public spending calcs'!H742</f>
        <v>96.485548389308761</v>
      </c>
      <c r="I26" s="17">
        <f>'7. Public spending calcs'!I742</f>
        <v>72.681154441480857</v>
      </c>
      <c r="J26" s="17">
        <f>'7. Public spending calcs'!J742</f>
        <v>79.623733701531606</v>
      </c>
      <c r="K26" s="17">
        <f>'7. Public spending calcs'!K742</f>
        <v>76.890435346708855</v>
      </c>
      <c r="L26" s="17">
        <f>'7. Public spending calcs'!L742</f>
        <v>77.658663040326644</v>
      </c>
      <c r="M26" s="17">
        <f>'7. Public spending calcs'!M742</f>
        <v>78.447713103112378</v>
      </c>
      <c r="N26" s="17"/>
      <c r="O26" s="17">
        <f>'7. Public spending calcs'!G746</f>
        <v>100</v>
      </c>
      <c r="P26" s="17">
        <f>'7. Public spending calcs'!H746</f>
        <v>104.13828310524522</v>
      </c>
      <c r="Q26" s="17">
        <f>'7. Public spending calcs'!I746</f>
        <v>102.47921337394259</v>
      </c>
      <c r="R26" s="17">
        <f>'7. Public spending calcs'!J746</f>
        <v>159.88823640665279</v>
      </c>
      <c r="S26" s="17">
        <f>'7. Public spending calcs'!K746</f>
        <v>180.55712043821535</v>
      </c>
      <c r="T26" s="17">
        <f>'7. Public spending calcs'!L746</f>
        <v>160.0615113227785</v>
      </c>
      <c r="U26" s="17">
        <f>'7. Public spending calcs'!M746</f>
        <v>166.69362939109612</v>
      </c>
      <c r="V26" s="17"/>
      <c r="W26" s="17">
        <f>'7. Public spending calcs'!G737</f>
        <v>100</v>
      </c>
      <c r="X26" s="17">
        <f>'7. Public spending calcs'!H737</f>
        <v>109.79969684851127</v>
      </c>
      <c r="Y26" s="17">
        <f>'7. Public spending calcs'!I737</f>
        <v>115.50981585016605</v>
      </c>
      <c r="Z26" s="17">
        <f>'7. Public spending calcs'!J737</f>
        <v>121.73683450517964</v>
      </c>
      <c r="AA26" s="17">
        <f>'7. Public spending calcs'!K737</f>
        <v>76.290586878450824</v>
      </c>
      <c r="AB26" s="17">
        <f>'7. Public spending calcs'!L737</f>
        <v>64.210684471866628</v>
      </c>
      <c r="AC26" s="17">
        <f>'7. Public spending calcs'!M737</f>
        <v>79.040316144079227</v>
      </c>
    </row>
    <row r="27" spans="1:29" x14ac:dyDescent="0.25">
      <c r="A27" t="s">
        <v>216</v>
      </c>
      <c r="B27" t="s">
        <v>247</v>
      </c>
      <c r="C27" t="s">
        <v>271</v>
      </c>
      <c r="D27" t="s">
        <v>755</v>
      </c>
      <c r="E27" s="1">
        <f>'1. Ext Debt Payments'!BI130</f>
        <v>0.13804429777469432</v>
      </c>
      <c r="G27" s="17">
        <f>'7. Public spending calcs'!G869</f>
        <v>100</v>
      </c>
      <c r="H27" s="17">
        <f>'7. Public spending calcs'!H869</f>
        <v>104.86098233027398</v>
      </c>
      <c r="I27" s="17">
        <f>'7. Public spending calcs'!I869</f>
        <v>126.94520891023146</v>
      </c>
      <c r="J27" s="17">
        <f>'7. Public spending calcs'!J869</f>
        <v>115.61498884361738</v>
      </c>
      <c r="K27" s="17">
        <f>'7. Public spending calcs'!K869</f>
        <v>129.41938111359707</v>
      </c>
      <c r="L27" s="17">
        <f>'7. Public spending calcs'!L869</f>
        <v>125.67519376755233</v>
      </c>
      <c r="M27" s="17">
        <f>'7. Public spending calcs'!M869</f>
        <v>147.49447120954795</v>
      </c>
      <c r="N27" s="17"/>
      <c r="O27" s="17">
        <f>'7. Public spending calcs'!G873</f>
        <v>100</v>
      </c>
      <c r="P27" s="17">
        <f>'7. Public spending calcs'!H873</f>
        <v>96.778391400151449</v>
      </c>
      <c r="Q27" s="17">
        <f>'7. Public spending calcs'!I873</f>
        <v>105.1653936560251</v>
      </c>
      <c r="R27" s="17">
        <f>'7. Public spending calcs'!J873</f>
        <v>98.340530068645734</v>
      </c>
      <c r="S27" s="17">
        <f>'7. Public spending calcs'!K873</f>
        <v>110.10491088821757</v>
      </c>
      <c r="T27" s="17">
        <f>'7. Public spending calcs'!L873</f>
        <v>99.364078931028402</v>
      </c>
      <c r="U27" s="17">
        <f>'7. Public spending calcs'!M873</f>
        <v>96.841745201418789</v>
      </c>
      <c r="V27" s="17"/>
      <c r="W27" s="17">
        <f>'7. Public spending calcs'!G864</f>
        <v>100</v>
      </c>
      <c r="X27" s="17">
        <f>'7. Public spending calcs'!H864</f>
        <v>114.97444638092664</v>
      </c>
      <c r="Y27" s="17">
        <f>'7. Public spending calcs'!I864</f>
        <v>105.18345573445234</v>
      </c>
      <c r="Z27" s="17">
        <f>'7. Public spending calcs'!J864</f>
        <v>97.51711767392257</v>
      </c>
      <c r="AA27" s="17">
        <f>'7. Public spending calcs'!K864</f>
        <v>93.530304615053069</v>
      </c>
      <c r="AB27" s="17">
        <f>'7. Public spending calcs'!L864</f>
        <v>106.06250402498043</v>
      </c>
      <c r="AC27" s="17">
        <f>'7. Public spending calcs'!M864</f>
        <v>109.72504618570856</v>
      </c>
    </row>
    <row r="28" spans="1:29" x14ac:dyDescent="0.25">
      <c r="A28" t="s">
        <v>48</v>
      </c>
      <c r="B28" t="s">
        <v>247</v>
      </c>
      <c r="C28" t="s">
        <v>251</v>
      </c>
      <c r="D28" t="s">
        <v>755</v>
      </c>
      <c r="E28" s="1">
        <f>'1. Ext Debt Payments'!BI31</f>
        <v>0.13087632436721289</v>
      </c>
      <c r="G28" s="17">
        <f>'7. Public spending calcs'!G560</f>
        <v>100</v>
      </c>
      <c r="H28" s="17">
        <f>'7. Public spending calcs'!H560</f>
        <v>97.303285975749915</v>
      </c>
      <c r="I28" s="17">
        <f>'7. Public spending calcs'!I560</f>
        <v>214.30912229450198</v>
      </c>
      <c r="J28" s="17">
        <f>'7. Public spending calcs'!J560</f>
        <v>225.10846753983444</v>
      </c>
      <c r="K28" s="17">
        <f>'7. Public spending calcs'!K560</f>
        <v>206.0249580339011</v>
      </c>
      <c r="L28" s="17">
        <f>'7. Public spending calcs'!L560</f>
        <v>294.48993626437152</v>
      </c>
      <c r="M28" s="17">
        <f>'7. Public spending calcs'!M560</f>
        <v>423.09061319688408</v>
      </c>
      <c r="N28" s="17"/>
      <c r="O28" s="17" cm="1">
        <f t="array" ref="O28:U28">'7. Public spending calcs'!G557:M557</f>
        <v>100</v>
      </c>
      <c r="P28" s="17">
        <v>96.939535373971395</v>
      </c>
      <c r="Q28" s="17">
        <v>142.33864446475951</v>
      </c>
      <c r="R28" s="17">
        <v>139.01535523782894</v>
      </c>
      <c r="S28" s="17">
        <v>121.93352749003709</v>
      </c>
      <c r="T28" s="17">
        <v>133.68535353009685</v>
      </c>
      <c r="U28" s="17">
        <v>157.09745330803165</v>
      </c>
      <c r="V28" s="17"/>
      <c r="W28" s="17">
        <f>'7. Public spending calcs'!G553</f>
        <v>100</v>
      </c>
      <c r="X28" s="17">
        <f>'7. Public spending calcs'!H553</f>
        <v>129.54065662300636</v>
      </c>
      <c r="Y28" s="17">
        <f>'7. Public spending calcs'!I553</f>
        <v>128.05385384852875</v>
      </c>
      <c r="Z28" s="17">
        <f>'7. Public spending calcs'!J553</f>
        <v>135.55555167128369</v>
      </c>
      <c r="AA28" s="17">
        <f>'7. Public spending calcs'!K553</f>
        <v>175.72842581001188</v>
      </c>
      <c r="AB28" s="17">
        <f>'7. Public spending calcs'!L553</f>
        <v>189.13268273711287</v>
      </c>
      <c r="AC28" s="17">
        <f>'7. Public spending calcs'!M553</f>
        <v>200.54573431770606</v>
      </c>
    </row>
    <row r="29" spans="1:29" x14ac:dyDescent="0.25">
      <c r="A29" t="s">
        <v>206</v>
      </c>
      <c r="B29" t="s">
        <v>247</v>
      </c>
      <c r="C29" t="s">
        <v>271</v>
      </c>
      <c r="D29" t="s">
        <v>755</v>
      </c>
      <c r="E29" s="1">
        <f>'1. Ext Debt Payments'!BI123</f>
        <v>0.13779172449956231</v>
      </c>
      <c r="G29" s="17">
        <f>'7. Public spending calcs'!G694</f>
        <v>100</v>
      </c>
      <c r="H29" s="17">
        <f>'7. Public spending calcs'!H694</f>
        <v>126.76532866672024</v>
      </c>
      <c r="I29" s="17">
        <f>'7. Public spending calcs'!I694</f>
        <v>112.46019279635752</v>
      </c>
      <c r="J29" s="17">
        <f>'7. Public spending calcs'!J694</f>
        <v>120.07529203569148</v>
      </c>
      <c r="K29" s="17">
        <f>'7. Public spending calcs'!K694</f>
        <v>154.16345582421562</v>
      </c>
      <c r="L29" s="17">
        <f>'7. Public spending calcs'!L694</f>
        <v>127.3861685758057</v>
      </c>
      <c r="M29" s="17">
        <f>'7. Public spending calcs'!M694</f>
        <v>128.08740647591847</v>
      </c>
      <c r="N29" s="17"/>
      <c r="O29" s="17">
        <f>'7. Public spending calcs'!G698</f>
        <v>100</v>
      </c>
      <c r="P29" s="17">
        <f>'7. Public spending calcs'!H698</f>
        <v>95.073996500040167</v>
      </c>
      <c r="Q29" s="17">
        <f>'7. Public spending calcs'!I698</f>
        <v>141.11660906089787</v>
      </c>
      <c r="R29" s="17">
        <f>'7. Public spending calcs'!J698</f>
        <v>99.255257756874727</v>
      </c>
      <c r="S29" s="17">
        <f>'7. Public spending calcs'!K698</f>
        <v>115.0156491286963</v>
      </c>
      <c r="T29" s="17">
        <f>'7. Public spending calcs'!L698</f>
        <v>109.99438606681232</v>
      </c>
      <c r="U29" s="17">
        <f>'7. Public spending calcs'!M698</f>
        <v>102.33556776135444</v>
      </c>
      <c r="V29" s="17"/>
      <c r="W29" s="17">
        <f>'7. Public spending calcs'!G689</f>
        <v>100</v>
      </c>
      <c r="X29" s="17">
        <f>'7. Public spending calcs'!H689</f>
        <v>112.4406148393156</v>
      </c>
      <c r="Y29" s="17">
        <f>'7. Public spending calcs'!I689</f>
        <v>104.88644889775151</v>
      </c>
      <c r="Z29" s="17">
        <f>'7. Public spending calcs'!J689</f>
        <v>125.02915617162108</v>
      </c>
      <c r="AA29" s="17">
        <f>'7. Public spending calcs'!K689</f>
        <v>127.47679521764324</v>
      </c>
      <c r="AB29" s="17">
        <f>'7. Public spending calcs'!L689</f>
        <v>128.24270724241902</v>
      </c>
      <c r="AC29" s="17">
        <f>'7. Public spending calcs'!M689</f>
        <v>106.7279328367899</v>
      </c>
    </row>
    <row r="30" spans="1:29" x14ac:dyDescent="0.25">
      <c r="A30" t="s">
        <v>127</v>
      </c>
      <c r="B30" t="s">
        <v>247</v>
      </c>
      <c r="C30" t="s">
        <v>273</v>
      </c>
      <c r="D30" t="s">
        <v>755</v>
      </c>
      <c r="E30" s="1">
        <f>'1. Ext Debt Payments'!BI76</f>
        <v>0.12810911758245624</v>
      </c>
      <c r="G30" s="17">
        <f>'7. Public spending calcs'!G425</f>
        <v>100</v>
      </c>
      <c r="H30" s="17">
        <f>'7. Public spending calcs'!H425</f>
        <v>97.699954698018885</v>
      </c>
      <c r="I30" s="17">
        <f>'7. Public spending calcs'!I425</f>
        <v>94.164872090544819</v>
      </c>
      <c r="J30" s="17">
        <f>'7. Public spending calcs'!J425</f>
        <v>119.12909546544279</v>
      </c>
      <c r="K30" s="17">
        <f>'7. Public spending calcs'!K425</f>
        <v>105.99809732392271</v>
      </c>
      <c r="L30" s="17">
        <f>'7. Public spending calcs'!L425</f>
        <v>139.99539382542153</v>
      </c>
      <c r="M30" s="17">
        <f>'7. Public spending calcs'!M425</f>
        <v>137.51694555275213</v>
      </c>
      <c r="N30" s="17"/>
      <c r="O30" s="17">
        <f>'7. Public spending calcs'!G429</f>
        <v>100</v>
      </c>
      <c r="P30" s="17">
        <f>'7. Public spending calcs'!H429</f>
        <v>88.310608402365133</v>
      </c>
      <c r="Q30" s="17">
        <f>'7. Public spending calcs'!I429</f>
        <v>78.504366947759735</v>
      </c>
      <c r="R30" s="17">
        <f>'7. Public spending calcs'!J429</f>
        <v>95.549671326900381</v>
      </c>
      <c r="S30" s="17">
        <f>'7. Public spending calcs'!K429</f>
        <v>146.09964172524906</v>
      </c>
      <c r="T30" s="17">
        <f>'7. Public spending calcs'!L429</f>
        <v>155.87083226043492</v>
      </c>
      <c r="U30" s="17">
        <f>'7. Public spending calcs'!M429</f>
        <v>116.27034669805292</v>
      </c>
      <c r="V30" s="17"/>
      <c r="W30" s="17">
        <f>'7. Public spending calcs'!G419</f>
        <v>100</v>
      </c>
      <c r="X30" s="17">
        <f>'7. Public spending calcs'!H419</f>
        <v>97.513717751782409</v>
      </c>
      <c r="Y30" s="17">
        <f>'7. Public spending calcs'!I419</f>
        <v>84.066732809126449</v>
      </c>
      <c r="Z30" s="17">
        <f>'7. Public spending calcs'!J419</f>
        <v>124.78967555019287</v>
      </c>
      <c r="AA30" s="17">
        <f>'7. Public spending calcs'!K419</f>
        <v>123.18661959325578</v>
      </c>
      <c r="AB30" s="17">
        <f>'7. Public spending calcs'!L419</f>
        <v>112.16133193986595</v>
      </c>
      <c r="AC30" s="17">
        <f>'7. Public spending calcs'!M419</f>
        <v>99.663978022553351</v>
      </c>
    </row>
    <row r="31" spans="1:29" x14ac:dyDescent="0.25">
      <c r="A31" t="s">
        <v>150</v>
      </c>
      <c r="B31" t="s">
        <v>247</v>
      </c>
      <c r="C31" t="s">
        <v>251</v>
      </c>
      <c r="D31" t="s">
        <v>755</v>
      </c>
      <c r="E31" s="1">
        <f>'1. Ext Debt Payments'!BI89</f>
        <v>0.12699474732645694</v>
      </c>
      <c r="G31" s="17">
        <f>'7. Public spending calcs'!G597</f>
        <v>100</v>
      </c>
      <c r="H31" s="17">
        <f>'7. Public spending calcs'!H597</f>
        <v>97.853370065149903</v>
      </c>
      <c r="I31" s="17">
        <f>'7. Public spending calcs'!I597</f>
        <v>90.379253648402454</v>
      </c>
      <c r="J31" s="17">
        <f>'7. Public spending calcs'!J597</f>
        <v>103.20924929122137</v>
      </c>
      <c r="K31" s="17">
        <f>'7. Public spending calcs'!K597</f>
        <v>114.28050068295606</v>
      </c>
      <c r="L31" s="17">
        <f>'7. Public spending calcs'!L597</f>
        <v>107.90349467270697</v>
      </c>
      <c r="M31" s="17">
        <f>'7. Public spending calcs'!M597</f>
        <v>101.60131935187381</v>
      </c>
      <c r="N31" s="17"/>
      <c r="O31" s="17" cm="1">
        <f t="array" ref="O31:U31">'7. Public spending calcs'!G601:M601</f>
        <v>100</v>
      </c>
      <c r="P31" s="17">
        <v>104.73105953384068</v>
      </c>
      <c r="Q31" s="17">
        <v>102.90294612325123</v>
      </c>
      <c r="R31" s="17">
        <v>102.57740154898951</v>
      </c>
      <c r="S31" s="17">
        <v>96.720514328096812</v>
      </c>
      <c r="T31" s="17">
        <v>96.043172262488056</v>
      </c>
      <c r="U31" s="17">
        <v>100.29562854633447</v>
      </c>
      <c r="V31" s="17"/>
      <c r="W31" s="17" cm="1">
        <f t="array" ref="W31:AC31">'7. Public spending calcs'!G592:M592</f>
        <v>100</v>
      </c>
      <c r="X31" s="17">
        <v>94.706496511263921</v>
      </c>
      <c r="Y31" s="17">
        <v>87.738301431403684</v>
      </c>
      <c r="Z31" s="17">
        <v>89.450164747197206</v>
      </c>
      <c r="AA31" s="17">
        <v>88.278565283215116</v>
      </c>
      <c r="AB31" s="17">
        <v>89.742725827601305</v>
      </c>
      <c r="AC31" s="17">
        <v>74.370798730494741</v>
      </c>
    </row>
    <row r="32" spans="1:29" x14ac:dyDescent="0.25">
      <c r="A32" t="s">
        <v>83</v>
      </c>
      <c r="B32" t="s">
        <v>247</v>
      </c>
      <c r="C32" t="s">
        <v>251</v>
      </c>
      <c r="D32" t="s">
        <v>755</v>
      </c>
      <c r="E32" s="1">
        <f>'1. Ext Debt Payments'!BI50</f>
        <v>0.12421648542454407</v>
      </c>
      <c r="G32" s="17">
        <f>'7. Public spending calcs'!G649</f>
        <v>100</v>
      </c>
      <c r="H32" s="17">
        <f>'7. Public spending calcs'!H649</f>
        <v>97.146810949508264</v>
      </c>
      <c r="I32" s="17">
        <f>'7. Public spending calcs'!I649</f>
        <v>62.529260680009592</v>
      </c>
      <c r="J32" s="17">
        <f>'7. Public spending calcs'!J649</f>
        <v>76.747067604941407</v>
      </c>
      <c r="K32" s="17">
        <f>'7. Public spending calcs'!K649</f>
        <v>91.872697687925637</v>
      </c>
      <c r="L32" s="17">
        <f>'7. Public spending calcs'!L649</f>
        <v>94.56800362199823</v>
      </c>
      <c r="M32" s="17">
        <f>'7. Public spending calcs'!M649</f>
        <v>110.44461790192133</v>
      </c>
      <c r="N32" s="17"/>
      <c r="O32" s="17">
        <f>'7. Public spending calcs'!G652</f>
        <v>100</v>
      </c>
      <c r="P32" s="17">
        <f>'7. Public spending calcs'!H652</f>
        <v>73.622926978425326</v>
      </c>
      <c r="Q32" s="17">
        <f>'7. Public spending calcs'!I652</f>
        <v>76.814885494456533</v>
      </c>
      <c r="R32" s="17">
        <f>'7. Public spending calcs'!J652</f>
        <v>72.377270481107985</v>
      </c>
      <c r="S32" s="17">
        <f>'7. Public spending calcs'!K652</f>
        <v>70.911103572605597</v>
      </c>
      <c r="T32" s="17">
        <f>'7. Public spending calcs'!L652</f>
        <v>81.22277507325262</v>
      </c>
      <c r="U32" s="17">
        <f>'7. Public spending calcs'!M652</f>
        <v>80.099771735951421</v>
      </c>
      <c r="V32" s="17"/>
      <c r="W32" s="17">
        <f>'7. Public spending calcs'!G641</f>
        <v>100</v>
      </c>
      <c r="X32" s="17">
        <f>'7. Public spending calcs'!H641</f>
        <v>100.94536355253769</v>
      </c>
      <c r="Y32" s="17">
        <f>'7. Public spending calcs'!I641</f>
        <v>87.191070368202176</v>
      </c>
      <c r="Z32" s="17">
        <f>'7. Public spending calcs'!J641</f>
        <v>106.42615560622343</v>
      </c>
      <c r="AA32" s="17">
        <f>'7. Public spending calcs'!K641</f>
        <v>104.03478615064051</v>
      </c>
      <c r="AB32" s="17">
        <f>'7. Public spending calcs'!L641</f>
        <v>103.27835488191548</v>
      </c>
      <c r="AC32" s="17">
        <f>'7. Public spending calcs'!M641</f>
        <v>126.08664380167501</v>
      </c>
    </row>
    <row r="33" spans="1:29" x14ac:dyDescent="0.25">
      <c r="A33" t="s">
        <v>227</v>
      </c>
      <c r="B33" t="s">
        <v>249</v>
      </c>
      <c r="C33" t="s">
        <v>251</v>
      </c>
      <c r="D33" t="s">
        <v>755</v>
      </c>
      <c r="E33" s="1">
        <f>'1. Ext Debt Payments'!BI137</f>
        <v>0.1262097568239185</v>
      </c>
      <c r="G33" s="17">
        <f>'7. Public spending calcs'!G512</f>
        <v>100</v>
      </c>
      <c r="H33" s="17">
        <f>'7. Public spending calcs'!H512</f>
        <v>97.436963927799681</v>
      </c>
      <c r="I33" s="17">
        <f>'7. Public spending calcs'!I512</f>
        <v>80.003017088145782</v>
      </c>
      <c r="J33" s="17">
        <f>'7. Public spending calcs'!J512</f>
        <v>101.05156113247473</v>
      </c>
      <c r="K33" s="17">
        <f>'7. Public spending calcs'!K512</f>
        <v>110.80802437991579</v>
      </c>
      <c r="L33" s="17">
        <f>'7. Public spending calcs'!L512</f>
        <v>100.8960601490091</v>
      </c>
      <c r="M33" s="17">
        <f>'7. Public spending calcs'!M512</f>
        <v>98.875785165841364</v>
      </c>
      <c r="N33" s="17"/>
      <c r="O33" s="17">
        <f>'7. Public spending calcs'!G515</f>
        <v>100</v>
      </c>
      <c r="P33" s="17">
        <f>'7. Public spending calcs'!H515</f>
        <v>82.967583688058866</v>
      </c>
      <c r="Q33" s="17">
        <f>'7. Public spending calcs'!I515</f>
        <v>69.38375382527569</v>
      </c>
      <c r="R33" s="17">
        <f>'7. Public spending calcs'!J515</f>
        <v>79.793753095419703</v>
      </c>
      <c r="S33" s="17">
        <f>'7. Public spending calcs'!K515</f>
        <v>89.787108341320646</v>
      </c>
      <c r="T33" s="17">
        <f>'7. Public spending calcs'!L515</f>
        <v>75.854706819726601</v>
      </c>
      <c r="U33" s="17">
        <f>'7. Public spending calcs'!M515</f>
        <v>80.057973360914886</v>
      </c>
      <c r="V33" s="17"/>
      <c r="W33" s="17">
        <f>'7. Public spending calcs'!G508</f>
        <v>100</v>
      </c>
      <c r="X33" s="17">
        <f>'7. Public spending calcs'!H508</f>
        <v>113.97123400882083</v>
      </c>
      <c r="Y33" s="17">
        <f>'7. Public spending calcs'!I508</f>
        <v>104.94632353665708</v>
      </c>
      <c r="Z33" s="17">
        <f>'7. Public spending calcs'!J508</f>
        <v>92.401337290693832</v>
      </c>
      <c r="AA33" s="17">
        <f>'7. Public spending calcs'!K508</f>
        <v>88.637368940568919</v>
      </c>
      <c r="AB33" s="17">
        <f>'7. Public spending calcs'!L508</f>
        <v>83.60278439084145</v>
      </c>
      <c r="AC33" s="17">
        <f>'7. Public spending calcs'!M508</f>
        <v>88.201162896255468</v>
      </c>
    </row>
    <row r="34" spans="1:29" x14ac:dyDescent="0.25">
      <c r="A34" t="s">
        <v>160</v>
      </c>
      <c r="B34" t="s">
        <v>249</v>
      </c>
      <c r="C34" t="s">
        <v>271</v>
      </c>
      <c r="E34" s="1">
        <f>'1. Ext Debt Payments'!BI95</f>
        <v>0.12283293743632136</v>
      </c>
      <c r="G34" s="17">
        <f>'7. Public spending calcs'!G671</f>
        <v>100</v>
      </c>
      <c r="H34" s="17">
        <f>'7. Public spending calcs'!H671</f>
        <v>88.528072524586975</v>
      </c>
      <c r="I34" s="17">
        <f>'7. Public spending calcs'!I671</f>
        <v>106.72484824520701</v>
      </c>
      <c r="J34" s="17">
        <f>'7. Public spending calcs'!J671</f>
        <v>94.815549718606732</v>
      </c>
      <c r="K34" s="17">
        <f>'7. Public spending calcs'!K671</f>
        <v>84.779028082741505</v>
      </c>
      <c r="L34" s="17">
        <f>'7. Public spending calcs'!L671</f>
        <v>113.36960252585446</v>
      </c>
      <c r="M34" s="17">
        <f>'7. Public spending calcs'!M671</f>
        <v>113.86038367637431</v>
      </c>
      <c r="N34" s="17"/>
      <c r="O34" s="17">
        <f>'7. Public spending calcs'!G675</f>
        <v>100</v>
      </c>
      <c r="P34" s="17">
        <f>'7. Public spending calcs'!H675</f>
        <v>73.646144778636994</v>
      </c>
      <c r="Q34" s="17">
        <f>'7. Public spending calcs'!I675</f>
        <v>87.88046394531527</v>
      </c>
      <c r="R34" s="17">
        <f>'7. Public spending calcs'!J675</f>
        <v>70.722068844963815</v>
      </c>
      <c r="S34" s="17">
        <f>'7. Public spending calcs'!K675</f>
        <v>55.18504042274062</v>
      </c>
      <c r="T34" s="17">
        <f>'7. Public spending calcs'!L675</f>
        <v>78.035848632876935</v>
      </c>
      <c r="U34" s="17">
        <f>'7. Public spending calcs'!M675</f>
        <v>73.833327592911658</v>
      </c>
      <c r="V34" s="17"/>
      <c r="W34" s="17">
        <f>'7. Public spending calcs'!G666</f>
        <v>100</v>
      </c>
      <c r="X34" s="17">
        <f>'7. Public spending calcs'!H666</f>
        <v>84.226002847872465</v>
      </c>
      <c r="Y34" s="17">
        <f>'7. Public spending calcs'!I666</f>
        <v>83.646235532489555</v>
      </c>
      <c r="Z34" s="17">
        <f>'7. Public spending calcs'!J666</f>
        <v>94.952696301614424</v>
      </c>
      <c r="AA34" s="17">
        <f>'7. Public spending calcs'!K666</f>
        <v>72.802248039864907</v>
      </c>
      <c r="AB34" s="17">
        <f>'7. Public spending calcs'!L666</f>
        <v>80.202840877822283</v>
      </c>
      <c r="AC34" s="17">
        <f>'7. Public spending calcs'!M666</f>
        <v>74.377896752092468</v>
      </c>
    </row>
    <row r="35" spans="1:29" x14ac:dyDescent="0.25">
      <c r="A35" t="s">
        <v>148</v>
      </c>
      <c r="B35" t="s">
        <v>249</v>
      </c>
      <c r="C35" t="s">
        <v>271</v>
      </c>
      <c r="E35" s="1">
        <f>'1. Ext Debt Payments'!BI88</f>
        <v>0.12114314640599814</v>
      </c>
      <c r="G35" s="17">
        <f>'7. Public spending calcs'!G576</f>
        <v>100</v>
      </c>
      <c r="H35" s="17">
        <f>'7. Public spending calcs'!H576</f>
        <v>110.59694515352534</v>
      </c>
      <c r="I35" s="17">
        <f>'7. Public spending calcs'!I576</f>
        <v>120.02431557321154</v>
      </c>
      <c r="J35" s="17">
        <f>'7. Public spending calcs'!J576</f>
        <v>133.74498148178628</v>
      </c>
      <c r="K35" s="17">
        <f>'7. Public spending calcs'!K576</f>
        <v>145.61580320341395</v>
      </c>
      <c r="L35" s="17">
        <f>'7. Public spending calcs'!L576</f>
        <v>158.23668055728001</v>
      </c>
      <c r="M35" s="17">
        <f>'7. Public spending calcs'!M576</f>
        <v>165.66219225117337</v>
      </c>
      <c r="N35" s="17"/>
      <c r="O35" s="17">
        <f>'7. Public spending calcs'!G579</f>
        <v>100</v>
      </c>
      <c r="P35" s="17">
        <f>'7. Public spending calcs'!H579</f>
        <v>114.16458854557455</v>
      </c>
      <c r="Q35" s="17">
        <f>'7. Public spending calcs'!I579</f>
        <v>117.70126430405263</v>
      </c>
      <c r="R35" s="17">
        <f>'7. Public spending calcs'!J579</f>
        <v>89.163320987857546</v>
      </c>
      <c r="S35" s="17">
        <f>'7. Public spending calcs'!K579</f>
        <v>92.603598350558201</v>
      </c>
      <c r="T35" s="17">
        <f>'7. Public spending calcs'!L579</f>
        <v>97.477747023839541</v>
      </c>
      <c r="U35" s="17">
        <f>'7. Public spending calcs'!M579</f>
        <v>114.00408929113007</v>
      </c>
      <c r="V35" s="17"/>
      <c r="W35" s="17">
        <f>'7. Public spending calcs'!G572</f>
        <v>100</v>
      </c>
      <c r="X35" s="17">
        <f>'7. Public spending calcs'!H572</f>
        <v>113.09615129880414</v>
      </c>
      <c r="Y35" s="17">
        <f>'7. Public spending calcs'!I572</f>
        <v>113.22631519769119</v>
      </c>
      <c r="Z35" s="17">
        <f>'7. Public spending calcs'!J572</f>
        <v>120.02491558918047</v>
      </c>
      <c r="AA35" s="17">
        <f>'7. Public spending calcs'!K572</f>
        <v>115.2984684502857</v>
      </c>
      <c r="AB35" s="17">
        <f>'7. Public spending calcs'!L572</f>
        <v>125.29502614175836</v>
      </c>
      <c r="AC35" s="17">
        <f>'7. Public spending calcs'!M572</f>
        <v>136.41635626943761</v>
      </c>
    </row>
    <row r="36" spans="1:29" x14ac:dyDescent="0.25">
      <c r="A36" t="s">
        <v>97</v>
      </c>
      <c r="B36" t="s">
        <v>249</v>
      </c>
      <c r="C36" t="s">
        <v>247</v>
      </c>
      <c r="D36" t="s">
        <v>755</v>
      </c>
      <c r="E36" s="1">
        <f>'1. Ext Debt Payments'!BI59</f>
        <v>0.11921712373208325</v>
      </c>
      <c r="G36" s="17">
        <f>'7. Public spending calcs'!G721</f>
        <v>100</v>
      </c>
      <c r="H36" s="17">
        <f>'7. Public spending calcs'!H721</f>
        <v>102.29736391503532</v>
      </c>
      <c r="I36" s="17">
        <f>'7. Public spending calcs'!I721</f>
        <v>110.46951806163351</v>
      </c>
      <c r="J36" s="17">
        <f>'7. Public spending calcs'!J721</f>
        <v>121.62420550665831</v>
      </c>
      <c r="K36" s="17">
        <f>'7. Public spending calcs'!K721</f>
        <v>134.19201405710302</v>
      </c>
      <c r="L36" s="17">
        <f>'7. Public spending calcs'!L721</f>
        <v>137.94445694668283</v>
      </c>
      <c r="M36" s="17">
        <f>'7. Public spending calcs'!M721</f>
        <v>130.34517219218486</v>
      </c>
      <c r="N36" s="17"/>
      <c r="O36" s="17">
        <f>'7. Public spending calcs'!G724</f>
        <v>100</v>
      </c>
      <c r="P36" s="17">
        <f>'7. Public spending calcs'!H724</f>
        <v>94.972833293039159</v>
      </c>
      <c r="Q36" s="17">
        <f>'7. Public spending calcs'!I724</f>
        <v>96.353504259469986</v>
      </c>
      <c r="R36" s="17">
        <f>'7. Public spending calcs'!J724</f>
        <v>90.406554341399769</v>
      </c>
      <c r="S36" s="17">
        <f>'7. Public spending calcs'!K724</f>
        <v>94.633691165923736</v>
      </c>
      <c r="T36" s="17">
        <f>'7. Public spending calcs'!L724</f>
        <v>95.124330885619116</v>
      </c>
      <c r="U36" s="17">
        <f>'7. Public spending calcs'!M724</f>
        <v>93.853945970243743</v>
      </c>
      <c r="V36" s="17"/>
      <c r="W36" s="17">
        <f>'7. Public spending calcs'!G717</f>
        <v>100</v>
      </c>
      <c r="X36" s="17">
        <f>'7. Public spending calcs'!H717</f>
        <v>95.962270060716151</v>
      </c>
      <c r="Y36" s="17">
        <f>'7. Public spending calcs'!I717</f>
        <v>109.39511723323075</v>
      </c>
      <c r="Z36" s="17">
        <f>'7. Public spending calcs'!J717</f>
        <v>96.024479473655475</v>
      </c>
      <c r="AA36" s="17">
        <f>'7. Public spending calcs'!K717</f>
        <v>106.74082508777482</v>
      </c>
      <c r="AB36" s="17">
        <f>'7. Public spending calcs'!L717</f>
        <v>100.9568292747454</v>
      </c>
      <c r="AC36" s="17">
        <f>'7. Public spending calcs'!M717</f>
        <v>103.97152519920225</v>
      </c>
    </row>
    <row r="37" spans="1:29" x14ac:dyDescent="0.25">
      <c r="A37" t="s">
        <v>21</v>
      </c>
      <c r="B37" t="s">
        <v>249</v>
      </c>
      <c r="C37" t="s">
        <v>271</v>
      </c>
      <c r="D37" t="s">
        <v>755</v>
      </c>
      <c r="E37" s="1">
        <f>'1. Ext Debt Payments'!BI16</f>
        <v>0.11616041656192004</v>
      </c>
      <c r="G37" s="17">
        <f>'7. Public spending calcs'!G806</f>
        <v>100</v>
      </c>
      <c r="H37" s="17">
        <f>'7. Public spending calcs'!H806</f>
        <v>86.485213804558271</v>
      </c>
      <c r="I37" s="17">
        <f>'7. Public spending calcs'!I806</f>
        <v>97.925461697302595</v>
      </c>
      <c r="J37" s="17">
        <f>'7. Public spending calcs'!J806</f>
        <v>105.78021379212225</v>
      </c>
      <c r="K37" s="17">
        <f>'7. Public spending calcs'!K806</f>
        <v>85.45408346308075</v>
      </c>
      <c r="L37" s="17">
        <f>'7. Public spending calcs'!L806</f>
        <v>88.145093989604703</v>
      </c>
      <c r="M37" s="17">
        <f>'7. Public spending calcs'!M806</f>
        <v>97.847752505390559</v>
      </c>
      <c r="N37" s="17"/>
      <c r="O37" s="17">
        <f>'7. Public spending calcs'!G810</f>
        <v>100</v>
      </c>
      <c r="P37" s="17">
        <f>'7. Public spending calcs'!H810</f>
        <v>97.283705066994671</v>
      </c>
      <c r="Q37" s="17">
        <f>'7. Public spending calcs'!I810</f>
        <v>101.58392675987562</v>
      </c>
      <c r="R37" s="17">
        <f>'7. Public spending calcs'!J810</f>
        <v>97.451063099829156</v>
      </c>
      <c r="S37" s="17">
        <f>'7. Public spending calcs'!K810</f>
        <v>89.439525272079678</v>
      </c>
      <c r="T37" s="17">
        <f>'7. Public spending calcs'!L810</f>
        <v>82.49349628723408</v>
      </c>
      <c r="U37" s="17">
        <f>'7. Public spending calcs'!M810</f>
        <v>84.631490355964672</v>
      </c>
      <c r="V37" s="17"/>
      <c r="W37" s="17">
        <f>'7. Public spending calcs'!G800</f>
        <v>100</v>
      </c>
      <c r="X37" s="17">
        <f>'7. Public spending calcs'!H800</f>
        <v>97.350930403161229</v>
      </c>
      <c r="Y37" s="17">
        <f>'7. Public spending calcs'!I800</f>
        <v>96.600154696887941</v>
      </c>
      <c r="Z37" s="17">
        <f>'7. Public spending calcs'!J800</f>
        <v>102.72406202633529</v>
      </c>
      <c r="AA37" s="17">
        <f>'7. Public spending calcs'!K800</f>
        <v>100.67473811049054</v>
      </c>
      <c r="AB37" s="17">
        <f>'7. Public spending calcs'!L800</f>
        <v>93.173589622044403</v>
      </c>
      <c r="AC37" s="17">
        <f>'7. Public spending calcs'!M800</f>
        <v>81.749831064698697</v>
      </c>
    </row>
    <row r="38" spans="1:29" x14ac:dyDescent="0.25">
      <c r="A38" t="s">
        <v>31</v>
      </c>
      <c r="B38" t="s">
        <v>249</v>
      </c>
      <c r="C38" t="s">
        <v>251</v>
      </c>
      <c r="E38" s="1">
        <f>'1. Ext Debt Payments'!BI21</f>
        <v>0.11517453145695998</v>
      </c>
      <c r="G38" s="17">
        <f>'7. Public spending calcs'!G829</f>
        <v>100</v>
      </c>
      <c r="H38" s="17">
        <f>'7. Public spending calcs'!H829</f>
        <v>103.85125900448115</v>
      </c>
      <c r="I38" s="17">
        <f>'7. Public spending calcs'!I829</f>
        <v>108.55206095076903</v>
      </c>
      <c r="J38" s="17">
        <f>'7. Public spending calcs'!J829</f>
        <v>108.96188739515337</v>
      </c>
      <c r="K38" s="17">
        <f>'7. Public spending calcs'!K829</f>
        <v>109.43481446426539</v>
      </c>
      <c r="L38" s="17">
        <f>'7. Public spending calcs'!L829</f>
        <v>111.99001126311894</v>
      </c>
      <c r="M38" s="17">
        <f>'7. Public spending calcs'!M829</f>
        <v>102.85576595335108</v>
      </c>
      <c r="N38" s="17"/>
      <c r="O38" s="17">
        <f>'7. Public spending calcs'!G832</f>
        <v>100</v>
      </c>
      <c r="P38" s="17">
        <f>'7. Public spending calcs'!H832</f>
        <v>112.19795336927389</v>
      </c>
      <c r="Q38" s="17">
        <f>'7. Public spending calcs'!I832</f>
        <v>105.41104275524562</v>
      </c>
      <c r="R38" s="17">
        <f>'7. Public spending calcs'!J832</f>
        <v>109.29288989453387</v>
      </c>
      <c r="S38" s="17">
        <f>'7. Public spending calcs'!K832</f>
        <v>109.14110985653814</v>
      </c>
      <c r="T38" s="17">
        <f>'7. Public spending calcs'!L832</f>
        <v>111.81238869522134</v>
      </c>
      <c r="U38" s="17">
        <f>'7. Public spending calcs'!M832</f>
        <v>99.735896871481103</v>
      </c>
      <c r="V38" s="17"/>
      <c r="W38" s="17">
        <f>'7. Public spending calcs'!G825</f>
        <v>100</v>
      </c>
      <c r="X38" s="17">
        <f>'7. Public spending calcs'!H825</f>
        <v>92.167716655459287</v>
      </c>
      <c r="Y38" s="17">
        <f>'7. Public spending calcs'!I825</f>
        <v>90.504110649178159</v>
      </c>
      <c r="Z38" s="17">
        <f>'7. Public spending calcs'!J825</f>
        <v>99.562978829186662</v>
      </c>
      <c r="AA38" s="17">
        <f>'7. Public spending calcs'!K825</f>
        <v>104.07414467173605</v>
      </c>
      <c r="AB38" s="17">
        <f>'7. Public spending calcs'!L825</f>
        <v>101.7479963316906</v>
      </c>
      <c r="AC38" s="17">
        <f>'7. Public spending calcs'!M825</f>
        <v>94.177282329494062</v>
      </c>
    </row>
    <row r="39" spans="1:29" x14ac:dyDescent="0.25">
      <c r="A39" t="s">
        <v>172</v>
      </c>
      <c r="B39" t="s">
        <v>247</v>
      </c>
      <c r="C39" t="s">
        <v>271</v>
      </c>
      <c r="D39" t="s">
        <v>755</v>
      </c>
      <c r="E39" s="1">
        <f>'1. Ext Debt Payments'!BI103</f>
        <v>0.11013967998104475</v>
      </c>
      <c r="G39" s="17">
        <f>'7. Public spending calcs'!G891</f>
        <v>100</v>
      </c>
      <c r="H39" s="17">
        <f>'7. Public spending calcs'!H891</f>
        <v>90.312683357193677</v>
      </c>
      <c r="I39" s="17">
        <f>'7. Public spending calcs'!I891</f>
        <v>106.87358787233619</v>
      </c>
      <c r="J39" s="17">
        <f>'7. Public spending calcs'!J891</f>
        <v>141.26745252230148</v>
      </c>
      <c r="K39" s="17">
        <f>'7. Public spending calcs'!K891</f>
        <v>102.79838362893493</v>
      </c>
      <c r="L39" s="17">
        <f>'7. Public spending calcs'!L891</f>
        <v>95.584146750771751</v>
      </c>
      <c r="M39" s="17">
        <f>'7. Public spending calcs'!M891</f>
        <v>89.520480461595525</v>
      </c>
      <c r="N39" s="17"/>
      <c r="O39" s="17">
        <f>'7. Public spending calcs'!G894</f>
        <v>100</v>
      </c>
      <c r="P39" s="17">
        <f>'7. Public spending calcs'!H894</f>
        <v>101.14435496355181</v>
      </c>
      <c r="Q39" s="17">
        <f>'7. Public spending calcs'!I894</f>
        <v>153.70951043142063</v>
      </c>
      <c r="R39" s="17">
        <f>'7. Public spending calcs'!J894</f>
        <v>130.11611464292608</v>
      </c>
      <c r="S39" s="17">
        <f>'7. Public spending calcs'!K894</f>
        <v>157.78553384716844</v>
      </c>
      <c r="T39" s="17">
        <f>'7. Public spending calcs'!L894</f>
        <v>166.70873512064892</v>
      </c>
      <c r="U39" s="17">
        <f>'7. Public spending calcs'!M894</f>
        <v>157.56180079406951</v>
      </c>
      <c r="V39" s="17"/>
      <c r="W39" s="17">
        <f>'7. Public spending calcs'!G887</f>
        <v>100</v>
      </c>
      <c r="X39" s="17">
        <f>'7. Public spending calcs'!H887</f>
        <v>105.01368880595641</v>
      </c>
      <c r="Y39" s="17">
        <f>'7. Public spending calcs'!I887</f>
        <v>119.93566998163844</v>
      </c>
      <c r="Z39" s="17">
        <f>'7. Public spending calcs'!J887</f>
        <v>116.98602279980352</v>
      </c>
      <c r="AA39" s="17">
        <f>'7. Public spending calcs'!K887</f>
        <v>108.63570884412788</v>
      </c>
      <c r="AB39" s="17">
        <f>'7. Public spending calcs'!L887</f>
        <v>107.46484074057366</v>
      </c>
      <c r="AC39" s="17">
        <f>'7. Public spending calcs'!M887</f>
        <v>111.31000765306504</v>
      </c>
    </row>
    <row r="40" spans="1:29" x14ac:dyDescent="0.25">
      <c r="A40" t="s">
        <v>63</v>
      </c>
      <c r="B40" t="s">
        <v>249</v>
      </c>
      <c r="C40" t="s">
        <v>273</v>
      </c>
      <c r="D40" t="s">
        <v>755</v>
      </c>
      <c r="E40" s="1">
        <f>'1. Ext Debt Payments'!BI39</f>
        <v>0.10420618835292923</v>
      </c>
      <c r="G40" s="19" t="s">
        <v>725</v>
      </c>
      <c r="H40" s="17"/>
      <c r="I40" s="17"/>
      <c r="J40" s="17"/>
      <c r="K40" s="17"/>
      <c r="L40" s="17"/>
      <c r="M40" s="17"/>
      <c r="N40" s="17"/>
      <c r="O40" s="19" t="s">
        <v>725</v>
      </c>
      <c r="P40" s="17"/>
      <c r="Q40" s="17"/>
      <c r="R40" s="17"/>
      <c r="S40" s="17"/>
      <c r="T40" s="17"/>
      <c r="U40" s="17"/>
      <c r="V40" s="17"/>
      <c r="W40" s="17" t="e">
        <f>'7. Public spending calcs'!#REF!</f>
        <v>#REF!</v>
      </c>
      <c r="X40" s="17" t="e">
        <f>'7. Public spending calcs'!#REF!</f>
        <v>#REF!</v>
      </c>
      <c r="Y40" s="17" t="e">
        <f>'7. Public spending calcs'!#REF!</f>
        <v>#REF!</v>
      </c>
      <c r="Z40" s="17" t="e">
        <f>'7. Public spending calcs'!#REF!</f>
        <v>#REF!</v>
      </c>
      <c r="AA40" s="17" t="e">
        <f>'7. Public spending calcs'!#REF!</f>
        <v>#REF!</v>
      </c>
      <c r="AB40" s="17" t="e">
        <f>'7. Public spending calcs'!#REF!</f>
        <v>#REF!</v>
      </c>
      <c r="AC40" s="17" t="e">
        <f>'7. Public spending calcs'!#REF!</f>
        <v>#REF!</v>
      </c>
    </row>
    <row r="41" spans="1:29" x14ac:dyDescent="0.25">
      <c r="A41" t="s">
        <v>155</v>
      </c>
      <c r="B41" t="s">
        <v>249</v>
      </c>
      <c r="C41" t="s">
        <v>271</v>
      </c>
      <c r="D41" t="s">
        <v>755</v>
      </c>
      <c r="E41" s="1">
        <f>'1. Ext Debt Payments'!BI93</f>
        <v>0.102433479417745</v>
      </c>
      <c r="G41" s="17">
        <f>'7. Public spending calcs'!G763</f>
        <v>100</v>
      </c>
      <c r="H41" s="17">
        <f>'7. Public spending calcs'!H763</f>
        <v>108.10920339871186</v>
      </c>
      <c r="I41" s="17">
        <f>'7. Public spending calcs'!I763</f>
        <v>138.02653810056887</v>
      </c>
      <c r="J41" s="17">
        <f>'7. Public spending calcs'!J763</f>
        <v>117.0706776082009</v>
      </c>
      <c r="K41" s="17">
        <f>'7. Public spending calcs'!K763</f>
        <v>113.24111015309026</v>
      </c>
      <c r="L41" s="17">
        <f>'7. Public spending calcs'!L763</f>
        <v>99.972447397496978</v>
      </c>
      <c r="M41" s="17">
        <f>'7. Public spending calcs'!M763</f>
        <v>110.45572837811254</v>
      </c>
      <c r="N41" s="17"/>
      <c r="O41" s="17">
        <f>'7. Public spending calcs'!G768</f>
        <v>100</v>
      </c>
      <c r="P41" s="17">
        <f>'7. Public spending calcs'!H768</f>
        <v>94.25904606704924</v>
      </c>
      <c r="Q41" s="17">
        <f>'7. Public spending calcs'!I768</f>
        <v>81.434399112827379</v>
      </c>
      <c r="R41" s="17">
        <f>'7. Public spending calcs'!J768</f>
        <v>80.923784278808583</v>
      </c>
      <c r="S41" s="17">
        <f>'7. Public spending calcs'!K768</f>
        <v>90.402137213591843</v>
      </c>
      <c r="T41" s="17">
        <f>'7. Public spending calcs'!L768</f>
        <v>82.891037960852969</v>
      </c>
      <c r="U41" s="17">
        <f>'7. Public spending calcs'!M768</f>
        <v>78.402482694074536</v>
      </c>
      <c r="V41" s="17"/>
      <c r="W41" s="17">
        <f>'7. Public spending calcs'!G759</f>
        <v>100</v>
      </c>
      <c r="X41" s="17">
        <f>'7. Public spending calcs'!H759</f>
        <v>99.298614251131795</v>
      </c>
      <c r="Y41" s="17">
        <f>'7. Public spending calcs'!I759</f>
        <v>105.19883366606338</v>
      </c>
      <c r="Z41" s="17">
        <f>'7. Public spending calcs'!J759</f>
        <v>104.35654358825359</v>
      </c>
      <c r="AA41" s="17">
        <f>'7. Public spending calcs'!K759</f>
        <v>98.101889715281061</v>
      </c>
      <c r="AB41" s="17">
        <f>'7. Public spending calcs'!L759</f>
        <v>99.696944955437715</v>
      </c>
      <c r="AC41" s="17">
        <f>'7. Public spending calcs'!M759</f>
        <v>107.20546440639028</v>
      </c>
    </row>
    <row r="42" spans="1:29" x14ac:dyDescent="0.25">
      <c r="A42" t="s">
        <v>125</v>
      </c>
      <c r="B42" t="s">
        <v>247</v>
      </c>
      <c r="C42" t="s">
        <v>271</v>
      </c>
      <c r="D42" t="s">
        <v>755</v>
      </c>
      <c r="E42" s="1">
        <f>'1. Ext Debt Payments'!BI75</f>
        <v>0.10221023796663888</v>
      </c>
      <c r="G42" s="17">
        <f>'7. Public spending calcs'!G784</f>
        <v>100</v>
      </c>
      <c r="H42" s="17">
        <f>'7. Public spending calcs'!H784</f>
        <v>130.06043829569029</v>
      </c>
      <c r="I42" s="17">
        <f>'7. Public spending calcs'!I784</f>
        <v>102.70756678755919</v>
      </c>
      <c r="J42" s="17">
        <f>'7. Public spending calcs'!J784</f>
        <v>119.91579646171962</v>
      </c>
      <c r="K42" s="17">
        <f>'7. Public spending calcs'!K784</f>
        <v>148.6058681814433</v>
      </c>
      <c r="L42" s="17">
        <f>'7. Public spending calcs'!L784</f>
        <v>80.593076707516701</v>
      </c>
      <c r="M42" s="17">
        <f>'7. Public spending calcs'!M784</f>
        <v>93.231821410677242</v>
      </c>
      <c r="N42" s="17"/>
      <c r="O42" s="17">
        <f>'7. Public spending calcs'!G787</f>
        <v>100</v>
      </c>
      <c r="P42" s="17">
        <f>'7. Public spending calcs'!H787</f>
        <v>87.059639387321198</v>
      </c>
      <c r="Q42" s="17">
        <f>'7. Public spending calcs'!I787</f>
        <v>72.682009590859508</v>
      </c>
      <c r="R42" s="17">
        <f>'7. Public spending calcs'!J787</f>
        <v>79.867968470149037</v>
      </c>
      <c r="S42" s="17">
        <f>'7. Public spending calcs'!K787</f>
        <v>78.411566330579021</v>
      </c>
      <c r="T42" s="17">
        <f>'7. Public spending calcs'!L787</f>
        <v>62.586849316971872</v>
      </c>
      <c r="U42" s="17">
        <f>'7. Public spending calcs'!M787</f>
        <v>57.431204215914057</v>
      </c>
      <c r="V42" s="17"/>
      <c r="W42" s="17">
        <f>'7. Public spending calcs'!G780</f>
        <v>100</v>
      </c>
      <c r="X42" s="17">
        <f>'7. Public spending calcs'!H780</f>
        <v>96.092930263762696</v>
      </c>
      <c r="Y42" s="17">
        <f>'7. Public spending calcs'!I780</f>
        <v>83.134035777231816</v>
      </c>
      <c r="Z42" s="17">
        <f>'7. Public spending calcs'!J780</f>
        <v>101.13107671206465</v>
      </c>
      <c r="AA42" s="17">
        <f>'7. Public spending calcs'!K780</f>
        <v>109.98738140864126</v>
      </c>
      <c r="AB42" s="17">
        <f>'7. Public spending calcs'!L780</f>
        <v>100.95162873550697</v>
      </c>
      <c r="AC42" s="17">
        <f>'7. Public spending calcs'!M780</f>
        <v>97.138129067748082</v>
      </c>
    </row>
    <row r="43" spans="1:29" x14ac:dyDescent="0.25">
      <c r="A43" t="s">
        <v>220</v>
      </c>
      <c r="B43" t="s">
        <v>249</v>
      </c>
      <c r="C43" t="s">
        <v>247</v>
      </c>
      <c r="D43" t="s">
        <v>755</v>
      </c>
      <c r="E43" s="1">
        <f>'1. Ext Debt Payments'!BI133</f>
        <v>9.9819545070134186E-2</v>
      </c>
      <c r="G43" s="17">
        <f>'7. Public spending calcs'!G990</f>
        <v>100</v>
      </c>
      <c r="H43" s="17">
        <f>'7. Public spending calcs'!H990</f>
        <v>98.78654926815787</v>
      </c>
      <c r="I43" s="17">
        <f>'7. Public spending calcs'!I990</f>
        <v>122.17914886800197</v>
      </c>
      <c r="J43" s="17">
        <f>'7. Public spending calcs'!J990</f>
        <v>147.41381751983778</v>
      </c>
      <c r="K43" s="17">
        <f>'7. Public spending calcs'!K990</f>
        <v>146.03560626122635</v>
      </c>
      <c r="L43" s="17">
        <f>'7. Public spending calcs'!L990</f>
        <v>143.79981712684958</v>
      </c>
      <c r="M43" s="17">
        <f>'7. Public spending calcs'!M990</f>
        <v>160.28148087851866</v>
      </c>
      <c r="N43" s="17"/>
      <c r="O43" s="17">
        <f>'7. Public spending calcs'!G993</f>
        <v>100</v>
      </c>
      <c r="P43" s="17">
        <f>'7. Public spending calcs'!H993</f>
        <v>125.33661347175209</v>
      </c>
      <c r="Q43" s="17">
        <f>'7. Public spending calcs'!I993</f>
        <v>128.02775871499978</v>
      </c>
      <c r="R43" s="17">
        <f>'7. Public spending calcs'!J993</f>
        <v>163.6369243098838</v>
      </c>
      <c r="S43" s="17">
        <f>'7. Public spending calcs'!K993</f>
        <v>172.93473074888945</v>
      </c>
      <c r="T43" s="17">
        <f>'7. Public spending calcs'!L993</f>
        <v>178.99031410984921</v>
      </c>
      <c r="U43" s="17">
        <f>'7. Public spending calcs'!M993</f>
        <v>197.13247122572562</v>
      </c>
      <c r="V43" s="17"/>
      <c r="W43" s="17">
        <f>'7. Public spending calcs'!G986</f>
        <v>100</v>
      </c>
      <c r="X43" s="17">
        <f>'7. Public spending calcs'!H986</f>
        <v>96.913001435514616</v>
      </c>
      <c r="Y43" s="17">
        <f>'7. Public spending calcs'!I986</f>
        <v>112.71554865110816</v>
      </c>
      <c r="Z43" s="17">
        <f>'7. Public spending calcs'!J986</f>
        <v>130.08226517603075</v>
      </c>
      <c r="AA43" s="17">
        <f>'7. Public spending calcs'!K986</f>
        <v>135.13085703390124</v>
      </c>
      <c r="AB43" s="17">
        <f>'7. Public spending calcs'!L986</f>
        <v>135.43706377393505</v>
      </c>
      <c r="AC43" s="17">
        <f>'7. Public spending calcs'!M986</f>
        <v>152.54898062585107</v>
      </c>
    </row>
    <row r="44" spans="1:29" x14ac:dyDescent="0.25">
      <c r="A44" t="s">
        <v>46</v>
      </c>
      <c r="B44" t="s">
        <v>247</v>
      </c>
      <c r="C44" t="s">
        <v>251</v>
      </c>
      <c r="D44" t="s">
        <v>755</v>
      </c>
      <c r="E44" s="1">
        <f>'1. Ext Debt Payments'!BI30</f>
        <v>0.10022411593201853</v>
      </c>
      <c r="G44" s="17">
        <f>'7. Public spending calcs'!G952</f>
        <v>100</v>
      </c>
      <c r="H44" s="17">
        <f>'7. Public spending calcs'!H952</f>
        <v>136.87407628155631</v>
      </c>
      <c r="I44" s="17">
        <f>'7. Public spending calcs'!I952</f>
        <v>155.77470850798539</v>
      </c>
      <c r="J44" s="17">
        <f>'7. Public spending calcs'!J952</f>
        <v>107.28355665128218</v>
      </c>
      <c r="K44" s="17">
        <f>'7. Public spending calcs'!K952</f>
        <v>78.063533857508176</v>
      </c>
      <c r="L44" s="17">
        <f>'7. Public spending calcs'!L952</f>
        <v>70.267097064160879</v>
      </c>
      <c r="M44" s="17">
        <f>'7. Public spending calcs'!M952</f>
        <v>92.195895458218203</v>
      </c>
      <c r="N44" s="17"/>
      <c r="O44" s="17">
        <f>'7. Public spending calcs'!G955</f>
        <v>100</v>
      </c>
      <c r="P44" s="17">
        <f>'7. Public spending calcs'!H955</f>
        <v>126.72032044333248</v>
      </c>
      <c r="Q44" s="17">
        <f>'7. Public spending calcs'!I955</f>
        <v>101.21733385379328</v>
      </c>
      <c r="R44" s="17">
        <f>'7. Public spending calcs'!J955</f>
        <v>110.73025377290432</v>
      </c>
      <c r="S44" s="17">
        <f>'7. Public spending calcs'!K955</f>
        <v>125.94696844512647</v>
      </c>
      <c r="T44" s="17">
        <f>'7. Public spending calcs'!L955</f>
        <v>116.32968872889919</v>
      </c>
      <c r="U44" s="17">
        <f>'7. Public spending calcs'!M955</f>
        <v>155.60985404114118</v>
      </c>
      <c r="V44" s="17"/>
      <c r="W44" s="17">
        <f>'7. Public spending calcs'!C947</f>
        <v>100</v>
      </c>
      <c r="X44" s="17">
        <f>'7. Public spending calcs'!D947</f>
        <v>86.735955266157603</v>
      </c>
      <c r="Y44" s="17">
        <f>'7. Public spending calcs'!E947</f>
        <v>106.51249879022956</v>
      </c>
      <c r="Z44" s="17">
        <f>'7. Public spending calcs'!F947</f>
        <v>138.18881937168047</v>
      </c>
      <c r="AA44" s="17">
        <f>'7. Public spending calcs'!G947</f>
        <v>100</v>
      </c>
      <c r="AB44" s="17">
        <f>'7. Public spending calcs'!H947</f>
        <v>151.96456030470205</v>
      </c>
      <c r="AC44" s="17">
        <f>'7. Public spending calcs'!I947</f>
        <v>115.74832912938928</v>
      </c>
    </row>
    <row r="45" spans="1:29" x14ac:dyDescent="0.25">
      <c r="A45" t="s">
        <v>153</v>
      </c>
      <c r="B45" t="s">
        <v>249</v>
      </c>
      <c r="C45" t="s">
        <v>271</v>
      </c>
      <c r="E45" s="1">
        <f>'1. Ext Debt Payments'!BI91</f>
        <v>9.7836374445073024E-2</v>
      </c>
      <c r="G45" s="17">
        <f>'7. Public spending calcs'!G1376</f>
        <v>100</v>
      </c>
      <c r="H45" s="17">
        <f>'7. Public spending calcs'!H1376</f>
        <v>110.06047877739438</v>
      </c>
      <c r="I45" s="17">
        <f>'7. Public spending calcs'!I1376</f>
        <v>105.01593303607127</v>
      </c>
      <c r="J45" s="17">
        <f>'7. Public spending calcs'!J1376</f>
        <v>102.74199872153207</v>
      </c>
      <c r="K45" s="17">
        <f>'7. Public spending calcs'!K1376</f>
        <v>102.51101402884257</v>
      </c>
      <c r="L45" s="17">
        <f>'7. Public spending calcs'!L1376</f>
        <v>117.97963096539262</v>
      </c>
      <c r="M45" s="17">
        <f>'7. Public spending calcs'!M1376</f>
        <v>119.54779335044954</v>
      </c>
      <c r="N45" s="17"/>
      <c r="O45" s="17">
        <f>'7. Public spending calcs'!G1379</f>
        <v>100</v>
      </c>
      <c r="P45" s="17">
        <f>'7. Public spending calcs'!H1379</f>
        <v>98.579993083137595</v>
      </c>
      <c r="Q45" s="17">
        <f>'7. Public spending calcs'!I1379</f>
        <v>89.069069130593775</v>
      </c>
      <c r="R45" s="17">
        <f>'7. Public spending calcs'!J1379</f>
        <v>88.452698913514013</v>
      </c>
      <c r="S45" s="17">
        <f>'7. Public spending calcs'!K1379</f>
        <v>88.73098723522078</v>
      </c>
      <c r="T45" s="17">
        <f>'7. Public spending calcs'!L1379</f>
        <v>120.8963600203606</v>
      </c>
      <c r="U45" s="17">
        <f>'7. Public spending calcs'!M1379</f>
        <v>120.87160904323891</v>
      </c>
      <c r="V45" s="17"/>
      <c r="W45" s="17">
        <f>'7. Public spending calcs'!G1371</f>
        <v>100</v>
      </c>
      <c r="X45" s="17">
        <f>'7. Public spending calcs'!H1371</f>
        <v>102.1613916240574</v>
      </c>
      <c r="Y45" s="17">
        <f>'7. Public spending calcs'!I1371</f>
        <v>91.627761668357394</v>
      </c>
      <c r="Z45" s="17">
        <f>'7. Public spending calcs'!J1371</f>
        <v>88.52297459138758</v>
      </c>
      <c r="AA45" s="17">
        <f>'7. Public spending calcs'!K1371</f>
        <v>91.994574554701629</v>
      </c>
      <c r="AB45" s="17">
        <f>'7. Public spending calcs'!L1371</f>
        <v>99.665382449116152</v>
      </c>
      <c r="AC45" s="17">
        <f>'7. Public spending calcs'!M1371</f>
        <v>99.130449063313762</v>
      </c>
    </row>
    <row r="46" spans="1:29" x14ac:dyDescent="0.25">
      <c r="A46" t="s">
        <v>119</v>
      </c>
      <c r="B46" t="s">
        <v>249</v>
      </c>
      <c r="C46" t="s">
        <v>273</v>
      </c>
      <c r="E46" s="1">
        <f>'1. Ext Debt Payments'!BI72</f>
        <v>9.6705816671098746E-2</v>
      </c>
      <c r="G46" s="19" t="s">
        <v>795</v>
      </c>
      <c r="H46" s="17"/>
      <c r="I46" s="17"/>
      <c r="J46" s="17"/>
      <c r="K46" s="17"/>
      <c r="L46" s="17"/>
      <c r="M46" s="17"/>
      <c r="N46" s="17"/>
      <c r="O46" s="19" t="s">
        <v>795</v>
      </c>
      <c r="P46" s="17"/>
      <c r="Q46" s="17"/>
      <c r="R46" s="17"/>
      <c r="S46" s="17"/>
      <c r="T46" s="17"/>
      <c r="U46" s="17"/>
      <c r="V46" s="17"/>
      <c r="W46" s="19" t="s">
        <v>795</v>
      </c>
      <c r="X46" s="17"/>
      <c r="Y46" s="17"/>
      <c r="Z46" s="17"/>
      <c r="AA46" s="17"/>
      <c r="AB46" s="17"/>
      <c r="AC46" s="17"/>
    </row>
    <row r="47" spans="1:29" x14ac:dyDescent="0.25">
      <c r="A47" t="s">
        <v>200</v>
      </c>
      <c r="B47" t="s">
        <v>249</v>
      </c>
      <c r="C47" t="s">
        <v>251</v>
      </c>
      <c r="D47" t="s">
        <v>755</v>
      </c>
      <c r="E47" s="1">
        <f>'1. Ext Debt Payments'!BI120</f>
        <v>9.3338170113644148E-2</v>
      </c>
      <c r="G47" s="17">
        <f>'7. Public spending calcs'!G932</f>
        <v>100</v>
      </c>
      <c r="H47" s="17">
        <f>'7. Public spending calcs'!H932</f>
        <v>178.92645949405366</v>
      </c>
      <c r="I47" s="17">
        <f>'7. Public spending calcs'!I932</f>
        <v>118.96642577462289</v>
      </c>
      <c r="J47" s="17">
        <f>'7. Public spending calcs'!J932</f>
        <v>119.67630657950987</v>
      </c>
      <c r="K47" s="17">
        <f>'7. Public spending calcs'!K932</f>
        <v>136.24104478826979</v>
      </c>
      <c r="L47" s="17">
        <f>'7. Public spending calcs'!L932</f>
        <v>135.04118413294097</v>
      </c>
      <c r="M47" s="17">
        <f>'7. Public spending calcs'!M932</f>
        <v>159.38582982147864</v>
      </c>
      <c r="N47" s="17"/>
      <c r="O47" s="17">
        <f>'7. Public spending calcs'!G935</f>
        <v>100</v>
      </c>
      <c r="P47" s="17">
        <f>'7. Public spending calcs'!H935</f>
        <v>92.9436987465794</v>
      </c>
      <c r="Q47" s="17">
        <f>'7. Public spending calcs'!I935</f>
        <v>103.32457656136751</v>
      </c>
      <c r="R47" s="17">
        <f>'7. Public spending calcs'!J935</f>
        <v>105.76637765653626</v>
      </c>
      <c r="S47" s="17">
        <f>'7. Public spending calcs'!K935</f>
        <v>116.13408750625565</v>
      </c>
      <c r="T47" s="17">
        <f>'7. Public spending calcs'!L935</f>
        <v>125.92834280653778</v>
      </c>
      <c r="U47" s="17">
        <f>'7. Public spending calcs'!M935</f>
        <v>158.74495138673234</v>
      </c>
      <c r="V47" s="17"/>
      <c r="W47" s="17">
        <f>'7. Public spending calcs'!G928</f>
        <v>100</v>
      </c>
      <c r="X47" s="17">
        <f>'7. Public spending calcs'!H928</f>
        <v>96.719594534216043</v>
      </c>
      <c r="Y47" s="17">
        <f>'7. Public spending calcs'!I928</f>
        <v>99.407942611654718</v>
      </c>
      <c r="Z47" s="17">
        <f>'7. Public spending calcs'!J928</f>
        <v>106.63243971158442</v>
      </c>
      <c r="AA47" s="17">
        <f>'7. Public spending calcs'!K928</f>
        <v>116.01594671674268</v>
      </c>
      <c r="AB47" s="17">
        <f>'7. Public spending calcs'!L928</f>
        <v>125.80727688278971</v>
      </c>
      <c r="AC47" s="17">
        <f>'7. Public spending calcs'!M928</f>
        <v>146.21995154449206</v>
      </c>
    </row>
    <row r="48" spans="1:29" x14ac:dyDescent="0.25">
      <c r="A48" t="s">
        <v>123</v>
      </c>
      <c r="B48" t="s">
        <v>247</v>
      </c>
      <c r="C48" t="s">
        <v>271</v>
      </c>
      <c r="D48" t="s">
        <v>755</v>
      </c>
      <c r="E48" s="1">
        <f>'1. Ext Debt Payments'!BI74</f>
        <v>8.801812447552361E-2</v>
      </c>
      <c r="G48" s="19" t="s">
        <v>769</v>
      </c>
      <c r="H48" s="17"/>
      <c r="I48" s="17"/>
      <c r="J48" s="17"/>
      <c r="K48" s="17"/>
      <c r="L48" s="17"/>
      <c r="M48" s="17"/>
      <c r="N48" s="17"/>
      <c r="O48" s="19" t="s">
        <v>769</v>
      </c>
      <c r="P48" s="17"/>
      <c r="Q48" s="17"/>
      <c r="R48" s="17"/>
      <c r="S48" s="17"/>
      <c r="T48" s="17"/>
      <c r="U48" s="17"/>
      <c r="V48" s="17"/>
      <c r="W48" s="19" t="s">
        <v>769</v>
      </c>
      <c r="X48" s="17"/>
      <c r="Y48" s="17"/>
      <c r="Z48" s="17"/>
      <c r="AA48" s="17"/>
      <c r="AB48" s="17"/>
      <c r="AC48" s="17"/>
    </row>
    <row r="49" spans="1:29" x14ac:dyDescent="0.25">
      <c r="A49" t="s">
        <v>226</v>
      </c>
      <c r="B49" t="s">
        <v>247</v>
      </c>
      <c r="C49" t="s">
        <v>273</v>
      </c>
      <c r="D49" t="s">
        <v>755</v>
      </c>
      <c r="E49" s="1">
        <f>'1. Ext Debt Payments'!BI136</f>
        <v>8.6714672333662923E-2</v>
      </c>
      <c r="G49" s="19" t="s">
        <v>770</v>
      </c>
      <c r="H49" s="17"/>
      <c r="I49" s="17"/>
      <c r="J49" s="17"/>
      <c r="K49" s="17"/>
      <c r="L49" s="17"/>
      <c r="M49" s="17"/>
      <c r="N49" s="17"/>
      <c r="O49" s="19" t="s">
        <v>770</v>
      </c>
      <c r="P49" s="17"/>
      <c r="Q49" s="17"/>
      <c r="R49" s="17"/>
      <c r="S49" s="17"/>
      <c r="T49" s="17"/>
      <c r="U49" s="17"/>
      <c r="V49" s="17"/>
      <c r="W49" s="19" t="s">
        <v>770</v>
      </c>
      <c r="X49" s="17"/>
      <c r="Y49" s="17"/>
      <c r="Z49" s="17"/>
      <c r="AA49" s="17"/>
      <c r="AB49" s="17"/>
      <c r="AC49" s="17"/>
    </row>
    <row r="50" spans="1:29" x14ac:dyDescent="0.25">
      <c r="A50" t="s">
        <v>90</v>
      </c>
      <c r="B50" t="s">
        <v>249</v>
      </c>
      <c r="C50" t="s">
        <v>271</v>
      </c>
      <c r="D50" t="s">
        <v>755</v>
      </c>
      <c r="E50" s="1">
        <f>'1. Ext Debt Payments'!BI55</f>
        <v>8.5548196270563745E-2</v>
      </c>
      <c r="G50" s="17">
        <f>'7. Public spending calcs'!G848</f>
        <v>100</v>
      </c>
      <c r="H50" s="17">
        <f>'7. Public spending calcs'!H848</f>
        <v>82.362431777837031</v>
      </c>
      <c r="I50" s="17">
        <f>'7. Public spending calcs'!I848</f>
        <v>90.272060424118933</v>
      </c>
      <c r="J50" s="17">
        <f>'7. Public spending calcs'!J848</f>
        <v>99.390336186748385</v>
      </c>
      <c r="K50" s="17">
        <f>'7. Public spending calcs'!K848</f>
        <v>92.180961147830459</v>
      </c>
      <c r="L50" s="17">
        <f>'7. Public spending calcs'!L848</f>
        <v>88.476881941836695</v>
      </c>
      <c r="M50" s="17">
        <f>'7. Public spending calcs'!M848</f>
        <v>108.07188936572715</v>
      </c>
      <c r="N50" s="17"/>
      <c r="O50" s="17">
        <f>'7. Public spending calcs'!G851</f>
        <v>100</v>
      </c>
      <c r="P50" s="17">
        <f>'7. Public spending calcs'!H851</f>
        <v>99.266212416111529</v>
      </c>
      <c r="Q50" s="17">
        <f>'7. Public spending calcs'!I851</f>
        <v>109.94630217860946</v>
      </c>
      <c r="R50" s="17">
        <f>'7. Public spending calcs'!J851</f>
        <v>117.73651807848687</v>
      </c>
      <c r="S50" s="17">
        <f>'7. Public spending calcs'!K851</f>
        <v>113.30257146736994</v>
      </c>
      <c r="T50" s="17">
        <f>'7. Public spending calcs'!L851</f>
        <v>123.86190832428916</v>
      </c>
      <c r="U50" s="17">
        <f>'7. Public spending calcs'!M851</f>
        <v>142.7817348796998</v>
      </c>
      <c r="V50" s="17"/>
      <c r="W50" s="17">
        <f>'7. Public spending calcs'!G844</f>
        <v>100</v>
      </c>
      <c r="X50" s="17">
        <f>'7. Public spending calcs'!H844</f>
        <v>108.64596209388995</v>
      </c>
      <c r="Y50" s="17">
        <f>'7. Public spending calcs'!I844</f>
        <v>98.793528261978238</v>
      </c>
      <c r="Z50" s="17">
        <f>'7. Public spending calcs'!J844</f>
        <v>86.866294615827755</v>
      </c>
      <c r="AA50" s="17">
        <f>'7. Public spending calcs'!K844</f>
        <v>100.58267938381668</v>
      </c>
      <c r="AB50" s="17">
        <f>'7. Public spending calcs'!L844</f>
        <v>112.68270918279367</v>
      </c>
      <c r="AC50" s="17">
        <f>'7. Public spending calcs'!M844</f>
        <v>117.99388202640726</v>
      </c>
    </row>
    <row r="51" spans="1:29" x14ac:dyDescent="0.25">
      <c r="A51" t="s">
        <v>152</v>
      </c>
      <c r="B51" t="s">
        <v>249</v>
      </c>
      <c r="C51" t="s">
        <v>247</v>
      </c>
      <c r="D51" t="s">
        <v>755</v>
      </c>
      <c r="E51" s="1">
        <f>'1. Ext Debt Payments'!BI90</f>
        <v>8.4044180565796336E-2</v>
      </c>
      <c r="G51" s="19" t="s">
        <v>776</v>
      </c>
      <c r="H51" s="17"/>
      <c r="I51" s="17"/>
      <c r="J51" s="17"/>
      <c r="K51" s="17"/>
      <c r="L51" s="17"/>
      <c r="M51" s="17"/>
      <c r="N51" s="17"/>
      <c r="O51" s="19" t="s">
        <v>776</v>
      </c>
      <c r="P51" s="17"/>
      <c r="Q51" s="17"/>
      <c r="R51" s="17"/>
      <c r="S51" s="17"/>
      <c r="T51" s="17"/>
      <c r="U51" s="17"/>
      <c r="V51" s="17"/>
      <c r="W51" s="19" t="s">
        <v>776</v>
      </c>
      <c r="X51" s="17"/>
      <c r="Y51" s="17"/>
      <c r="Z51" s="17"/>
      <c r="AA51" s="17"/>
      <c r="AB51" s="17"/>
      <c r="AC51" s="17"/>
    </row>
    <row r="52" spans="1:29" x14ac:dyDescent="0.25">
      <c r="A52" t="s">
        <v>170</v>
      </c>
      <c r="B52" t="s">
        <v>249</v>
      </c>
      <c r="C52" t="s">
        <v>247</v>
      </c>
      <c r="E52" s="1">
        <f>'1. Ext Debt Payments'!BI102</f>
        <v>8.1205947774941986E-2</v>
      </c>
      <c r="G52" s="17">
        <f>'7. Public spending calcs'!G1012</f>
        <v>100</v>
      </c>
      <c r="H52" s="17">
        <f>'7. Public spending calcs'!H1012</f>
        <v>112.98769990373276</v>
      </c>
      <c r="I52" s="17">
        <f>'7. Public spending calcs'!I1012</f>
        <v>136.15558741024518</v>
      </c>
      <c r="J52" s="17">
        <f>'7. Public spending calcs'!J1012</f>
        <v>163.01728883806317</v>
      </c>
      <c r="K52" s="17">
        <f>'7. Public spending calcs'!K1012</f>
        <v>168.33962388774154</v>
      </c>
      <c r="L52" s="17">
        <f>'7. Public spending calcs'!L1012</f>
        <v>168.23892423971839</v>
      </c>
      <c r="M52" s="17">
        <f>'7. Public spending calcs'!M1012</f>
        <v>158.06799165690359</v>
      </c>
      <c r="N52" s="17"/>
      <c r="O52" s="17">
        <f>'7. Public spending calcs'!G1015</f>
        <v>100</v>
      </c>
      <c r="P52" s="17">
        <f>'7. Public spending calcs'!H1015</f>
        <v>122.12088899541369</v>
      </c>
      <c r="Q52" s="17">
        <f>'7. Public spending calcs'!I1015</f>
        <v>130.19828681421282</v>
      </c>
      <c r="R52" s="17">
        <f>'7. Public spending calcs'!J1015</f>
        <v>128.05920907996097</v>
      </c>
      <c r="S52" s="17">
        <f>'7. Public spending calcs'!K1015</f>
        <v>129.55669354053805</v>
      </c>
      <c r="T52" s="17">
        <f>'7. Public spending calcs'!L1015</f>
        <v>141.3806183769164</v>
      </c>
      <c r="U52" s="17">
        <f>'7. Public spending calcs'!M1015</f>
        <v>138.84497428133943</v>
      </c>
      <c r="V52" s="17"/>
      <c r="W52" s="17">
        <f>'7. Public spending calcs'!G1008</f>
        <v>100</v>
      </c>
      <c r="X52" s="17">
        <f>'7. Public spending calcs'!H1008</f>
        <v>120.16767029098312</v>
      </c>
      <c r="Y52" s="17">
        <f>'7. Public spending calcs'!I1008</f>
        <v>130.71493525180864</v>
      </c>
      <c r="Z52" s="17">
        <f>'7. Public spending calcs'!J1008</f>
        <v>130.87748859688986</v>
      </c>
      <c r="AA52" s="17">
        <f>'7. Public spending calcs'!K1008</f>
        <v>126.67451831335308</v>
      </c>
      <c r="AB52" s="17">
        <f>'7. Public spending calcs'!L1008</f>
        <v>135.85687386279088</v>
      </c>
      <c r="AC52" s="17">
        <f>'7. Public spending calcs'!M1008</f>
        <v>132.98383043118213</v>
      </c>
    </row>
    <row r="53" spans="1:29" x14ac:dyDescent="0.25">
      <c r="A53" t="s">
        <v>43</v>
      </c>
      <c r="B53" t="s">
        <v>249</v>
      </c>
      <c r="C53" t="s">
        <v>247</v>
      </c>
      <c r="D53" t="s">
        <v>755</v>
      </c>
      <c r="E53" s="1">
        <f>'1. Ext Debt Payments'!BI28</f>
        <v>7.3488719873542052E-2</v>
      </c>
      <c r="G53" s="19" t="s">
        <v>725</v>
      </c>
      <c r="H53" s="17"/>
      <c r="I53" s="17"/>
      <c r="J53" s="17"/>
      <c r="K53" s="17"/>
      <c r="L53" s="17"/>
      <c r="M53" s="17"/>
      <c r="N53" s="17"/>
      <c r="O53" s="17" t="e">
        <f>'7. Public spending calcs'!#REF!</f>
        <v>#REF!</v>
      </c>
      <c r="P53" s="17" t="e">
        <f>'7. Public spending calcs'!#REF!</f>
        <v>#REF!</v>
      </c>
      <c r="Q53" s="17" t="e">
        <f>'7. Public spending calcs'!#REF!</f>
        <v>#REF!</v>
      </c>
      <c r="R53" s="17" t="e">
        <f>'7. Public spending calcs'!#REF!</f>
        <v>#REF!</v>
      </c>
      <c r="S53" s="17" t="e">
        <f>'7. Public spending calcs'!#REF!</f>
        <v>#REF!</v>
      </c>
      <c r="T53" s="17" t="e">
        <f>'7. Public spending calcs'!#REF!</f>
        <v>#REF!</v>
      </c>
      <c r="U53" s="17" t="e">
        <f>'7. Public spending calcs'!#REF!</f>
        <v>#REF!</v>
      </c>
      <c r="V53" s="17"/>
      <c r="W53" s="17" t="e">
        <f>'7. Public spending calcs'!#REF!</f>
        <v>#REF!</v>
      </c>
      <c r="X53" s="17" t="e">
        <f>'7. Public spending calcs'!#REF!</f>
        <v>#REF!</v>
      </c>
      <c r="Y53" s="17" t="e">
        <f>'7. Public spending calcs'!#REF!</f>
        <v>#REF!</v>
      </c>
      <c r="Z53" s="17" t="e">
        <f>'7. Public spending calcs'!#REF!</f>
        <v>#REF!</v>
      </c>
      <c r="AA53" s="17" t="e">
        <f>'7. Public spending calcs'!#REF!</f>
        <v>#REF!</v>
      </c>
      <c r="AB53" s="17" t="e">
        <f>'7. Public spending calcs'!#REF!</f>
        <v>#REF!</v>
      </c>
      <c r="AC53" s="17" t="e">
        <f>'7. Public spending calcs'!#REF!</f>
        <v>#REF!</v>
      </c>
    </row>
    <row r="54" spans="1:29" x14ac:dyDescent="0.25">
      <c r="A54" t="s">
        <v>131</v>
      </c>
      <c r="B54" t="s">
        <v>247</v>
      </c>
      <c r="C54" t="s">
        <v>271</v>
      </c>
      <c r="D54" t="s">
        <v>755</v>
      </c>
      <c r="E54" s="1">
        <f>'1. Ext Debt Payments'!BI79</f>
        <v>7.2341136690959554E-2</v>
      </c>
      <c r="G54" s="17">
        <f>'7. Public spending calcs'!G971</f>
        <v>100</v>
      </c>
      <c r="H54" s="17">
        <f>'7. Public spending calcs'!H971</f>
        <v>134.0597300018849</v>
      </c>
      <c r="I54" s="17">
        <f>'7. Public spending calcs'!I971</f>
        <v>119.99335142002164</v>
      </c>
      <c r="J54" s="17">
        <f>'7. Public spending calcs'!J971</f>
        <v>91.391970972662037</v>
      </c>
      <c r="K54" s="17">
        <f>'7. Public spending calcs'!K971</f>
        <v>106.81589534483489</v>
      </c>
      <c r="L54" s="17">
        <f>'7. Public spending calcs'!L971</f>
        <v>92.830780711984616</v>
      </c>
      <c r="M54" s="17">
        <f>'7. Public spending calcs'!M971</f>
        <v>95.275819991122958</v>
      </c>
      <c r="N54" s="17"/>
      <c r="O54" s="17">
        <f>'7. Public spending calcs'!G974</f>
        <v>100</v>
      </c>
      <c r="P54" s="17">
        <f>'7. Public spending calcs'!H974</f>
        <v>97.381132346304696</v>
      </c>
      <c r="Q54" s="17">
        <f>'7. Public spending calcs'!I974</f>
        <v>95.325253162792549</v>
      </c>
      <c r="R54" s="17">
        <f>'7. Public spending calcs'!J974</f>
        <v>84.068150952814079</v>
      </c>
      <c r="S54" s="17">
        <f>'7. Public spending calcs'!K974</f>
        <v>93.286786240203355</v>
      </c>
      <c r="T54" s="17">
        <f>'7. Public spending calcs'!L974</f>
        <v>89.951774426743341</v>
      </c>
      <c r="U54" s="17">
        <f>'7. Public spending calcs'!M974</f>
        <v>83.591804711562929</v>
      </c>
      <c r="V54" s="17"/>
      <c r="W54" s="17">
        <f>'7. Public spending calcs'!G967</f>
        <v>100</v>
      </c>
      <c r="X54" s="17">
        <f>'7. Public spending calcs'!H967</f>
        <v>107.81152793355255</v>
      </c>
      <c r="Y54" s="17">
        <f>'7. Public spending calcs'!I967</f>
        <v>110.10938395001604</v>
      </c>
      <c r="Z54" s="17">
        <f>'7. Public spending calcs'!J967</f>
        <v>98.115324769436427</v>
      </c>
      <c r="AA54" s="17">
        <f>'7. Public spending calcs'!K967</f>
        <v>101.31494250791044</v>
      </c>
      <c r="AB54" s="17">
        <f>'7. Public spending calcs'!L967</f>
        <v>101.4260400988032</v>
      </c>
      <c r="AC54" s="17">
        <f>'7. Public spending calcs'!M967</f>
        <v>102.18273026671095</v>
      </c>
    </row>
    <row r="55" spans="1:29" x14ac:dyDescent="0.25">
      <c r="A55" t="s">
        <v>116</v>
      </c>
      <c r="B55" t="s">
        <v>249</v>
      </c>
      <c r="C55" t="s">
        <v>271</v>
      </c>
      <c r="D55" t="s">
        <v>755</v>
      </c>
      <c r="E55" s="1">
        <f>'1. Ext Debt Payments'!BI70</f>
        <v>6.7489679656203269E-2</v>
      </c>
      <c r="G55" s="17">
        <f>'7. Public spending calcs'!G1051</f>
        <v>100</v>
      </c>
      <c r="H55" s="17">
        <f>'7. Public spending calcs'!H1051</f>
        <v>99.185344319602535</v>
      </c>
      <c r="I55" s="17">
        <f>'7. Public spending calcs'!I1051</f>
        <v>99.685967523186562</v>
      </c>
      <c r="J55" s="17">
        <f>'7. Public spending calcs'!J1051</f>
        <v>99.242174524070265</v>
      </c>
      <c r="K55" s="17">
        <f>'7. Public spending calcs'!K1051</f>
        <v>104.81096060863221</v>
      </c>
      <c r="L55" s="17">
        <f>'7. Public spending calcs'!L1051</f>
        <v>107.28842712255604</v>
      </c>
      <c r="M55" s="17">
        <f>'7. Public spending calcs'!M1051</f>
        <v>122.41893858345379</v>
      </c>
      <c r="N55" s="17"/>
      <c r="O55" s="17">
        <f>'7. Public spending calcs'!G1054</f>
        <v>100</v>
      </c>
      <c r="P55" s="17">
        <f>'7. Public spending calcs'!H1054</f>
        <v>98.301715825609307</v>
      </c>
      <c r="Q55" s="17">
        <f>'7. Public spending calcs'!I1054</f>
        <v>98.172174097472791</v>
      </c>
      <c r="R55" s="17">
        <f>'7. Public spending calcs'!J1054</f>
        <v>127.80641270655978</v>
      </c>
      <c r="S55" s="17">
        <f>'7. Public spending calcs'!K1054</f>
        <v>129.65545540709999</v>
      </c>
      <c r="T55" s="17">
        <f>'7. Public spending calcs'!L1054</f>
        <v>120.95011037087359</v>
      </c>
      <c r="U55" s="17">
        <f>'7. Public spending calcs'!M1054</f>
        <v>124.49000744887476</v>
      </c>
      <c r="V55" s="17"/>
      <c r="W55" s="17">
        <f>'7. Public spending calcs'!G1047</f>
        <v>100</v>
      </c>
      <c r="X55" s="17">
        <f>'7. Public spending calcs'!H1047</f>
        <v>99.122108765219664</v>
      </c>
      <c r="Y55" s="17">
        <f>'7. Public spending calcs'!I1047</f>
        <v>100.40581037657503</v>
      </c>
      <c r="Z55" s="17">
        <f>'7. Public spending calcs'!J1047</f>
        <v>114.64067923621653</v>
      </c>
      <c r="AA55" s="17">
        <f>'7. Public spending calcs'!K1047</f>
        <v>131.31101512773208</v>
      </c>
      <c r="AB55" s="17">
        <f>'7. Public spending calcs'!L1047</f>
        <v>135.30195155602857</v>
      </c>
      <c r="AC55" s="17">
        <f>'7. Public spending calcs'!M1047</f>
        <v>164.05843079371436</v>
      </c>
    </row>
    <row r="56" spans="1:29" x14ac:dyDescent="0.25">
      <c r="A56" t="s">
        <v>75</v>
      </c>
      <c r="B56" t="s">
        <v>249</v>
      </c>
      <c r="C56" t="s">
        <v>271</v>
      </c>
      <c r="E56" s="1">
        <f>'1. Ext Debt Payments'!BI46</f>
        <v>7.0493510075907706E-2</v>
      </c>
      <c r="G56" s="17">
        <f>'7. Public spending calcs'!G1032</f>
        <v>100</v>
      </c>
      <c r="H56" s="17">
        <f>'7. Public spending calcs'!H1032</f>
        <v>101.73211253702186</v>
      </c>
      <c r="I56" s="17">
        <f>'7. Public spending calcs'!I1032</f>
        <v>113.03574350434378</v>
      </c>
      <c r="J56" s="17">
        <f>'7. Public spending calcs'!J1032</f>
        <v>103.89286163936072</v>
      </c>
      <c r="K56" s="17">
        <f>'7. Public spending calcs'!K1032</f>
        <v>99.548975549860316</v>
      </c>
      <c r="L56" s="17">
        <f>'7. Public spending calcs'!L1032</f>
        <v>103.47146650585617</v>
      </c>
      <c r="M56" s="17">
        <f>'7. Public spending calcs'!M1032</f>
        <v>103.46645227675437</v>
      </c>
      <c r="N56" s="17"/>
      <c r="O56" s="17">
        <f>'7. Public spending calcs'!G1035</f>
        <v>100</v>
      </c>
      <c r="P56" s="17">
        <f>'7. Public spending calcs'!H1035</f>
        <v>92.161787233726173</v>
      </c>
      <c r="Q56" s="17">
        <f>'7. Public spending calcs'!I1035</f>
        <v>89.411561560110229</v>
      </c>
      <c r="R56" s="17">
        <f>'7. Public spending calcs'!J1035</f>
        <v>85.711519778241083</v>
      </c>
      <c r="S56" s="17">
        <f>'7. Public spending calcs'!K1035</f>
        <v>90.727145137799724</v>
      </c>
      <c r="T56" s="17">
        <f>'7. Public spending calcs'!L1035</f>
        <v>90.203076773499362</v>
      </c>
      <c r="U56" s="17">
        <f>'7. Public spending calcs'!M1035</f>
        <v>100.36234645234643</v>
      </c>
      <c r="V56" s="17"/>
      <c r="W56" s="17">
        <f>'7. Public spending calcs'!G1028</f>
        <v>100</v>
      </c>
      <c r="X56" s="17">
        <f>'7. Public spending calcs'!H1028</f>
        <v>100.4769497405033</v>
      </c>
      <c r="Y56" s="17">
        <f>'7. Public spending calcs'!I1028</f>
        <v>97.54495020249928</v>
      </c>
      <c r="Z56" s="17">
        <f>'7. Public spending calcs'!J1028</f>
        <v>101.09815722276339</v>
      </c>
      <c r="AA56" s="17">
        <f>'7. Public spending calcs'!K1028</f>
        <v>104.34038576598654</v>
      </c>
      <c r="AB56" s="17">
        <f>'7. Public spending calcs'!L1028</f>
        <v>112.12024302106792</v>
      </c>
      <c r="AC56" s="17">
        <f>'7. Public spending calcs'!M1028</f>
        <v>112.00202816046072</v>
      </c>
    </row>
    <row r="57" spans="1:29" x14ac:dyDescent="0.25">
      <c r="A57" t="s">
        <v>54</v>
      </c>
      <c r="B57" t="s">
        <v>249</v>
      </c>
      <c r="C57" t="s">
        <v>251</v>
      </c>
      <c r="D57" t="s">
        <v>755</v>
      </c>
      <c r="E57" s="1">
        <f>'1. Ext Debt Payments'!BI34</f>
        <v>6.7331782332850323E-2</v>
      </c>
      <c r="G57" s="17">
        <f>'7. Public spending calcs'!G913</f>
        <v>100</v>
      </c>
      <c r="H57" s="17">
        <f>'7. Public spending calcs'!H913</f>
        <v>160.92223837043272</v>
      </c>
      <c r="I57" s="17">
        <f>'7. Public spending calcs'!I913</f>
        <v>114.61265044785019</v>
      </c>
      <c r="J57" s="17">
        <f>'7. Public spending calcs'!J913</f>
        <v>123.8693020956695</v>
      </c>
      <c r="K57" s="17">
        <f>'7. Public spending calcs'!K913</f>
        <v>117.7620597598472</v>
      </c>
      <c r="L57" s="17">
        <f>'7. Public spending calcs'!L913</f>
        <v>94.510038819113305</v>
      </c>
      <c r="M57" s="17">
        <f>'7. Public spending calcs'!M913</f>
        <v>97.171149750968269</v>
      </c>
      <c r="N57" s="17"/>
      <c r="O57" s="17">
        <f>'7. Public spending calcs'!G916</f>
        <v>100</v>
      </c>
      <c r="P57" s="17">
        <f>'7. Public spending calcs'!H916</f>
        <v>91.34448060306643</v>
      </c>
      <c r="Q57" s="17">
        <f>'7. Public spending calcs'!I916</f>
        <v>97.24718750888357</v>
      </c>
      <c r="R57" s="17">
        <f>'7. Public spending calcs'!J916</f>
        <v>86.561151964424099</v>
      </c>
      <c r="S57" s="17">
        <f>'7. Public spending calcs'!K916</f>
        <v>79.631962604213314</v>
      </c>
      <c r="T57" s="17">
        <f>'7. Public spending calcs'!L916</f>
        <v>74.575215826828909</v>
      </c>
      <c r="U57" s="17">
        <f>'7. Public spending calcs'!M916</f>
        <v>83.438874736109099</v>
      </c>
      <c r="V57" s="17"/>
      <c r="W57" s="17">
        <f>'7. Public spending calcs'!G909</f>
        <v>100</v>
      </c>
      <c r="X57" s="17">
        <f>'7. Public spending calcs'!H909</f>
        <v>90.699546606098409</v>
      </c>
      <c r="Y57" s="17">
        <f>'7. Public spending calcs'!I909</f>
        <v>95.199139923987801</v>
      </c>
      <c r="Z57" s="17">
        <f>'7. Public spending calcs'!J909</f>
        <v>81.296335679456959</v>
      </c>
      <c r="AA57" s="17">
        <f>'7. Public spending calcs'!K909</f>
        <v>74.907499679415523</v>
      </c>
      <c r="AB57" s="17">
        <f>'7. Public spending calcs'!L909</f>
        <v>81.45039773315186</v>
      </c>
      <c r="AC57" s="17">
        <f>'7. Public spending calcs'!M909</f>
        <v>84.257305790381622</v>
      </c>
    </row>
    <row r="58" spans="1:29" x14ac:dyDescent="0.25">
      <c r="A58" t="s">
        <v>224</v>
      </c>
      <c r="B58" t="s">
        <v>249</v>
      </c>
      <c r="C58" t="s">
        <v>247</v>
      </c>
      <c r="E58" s="1">
        <f>'1. Ext Debt Payments'!BI135</f>
        <v>6.5100092877417914E-2</v>
      </c>
      <c r="G58" s="17">
        <f>'7. Public spending calcs'!G1093</f>
        <v>100</v>
      </c>
      <c r="H58" s="17">
        <f>'7. Public spending calcs'!H1093</f>
        <v>88.653839364661906</v>
      </c>
      <c r="I58" s="17">
        <f>'7. Public spending calcs'!I1093</f>
        <v>99.402542666075348</v>
      </c>
      <c r="J58" s="17">
        <f>'7. Public spending calcs'!J1093</f>
        <v>108.92188010981404</v>
      </c>
      <c r="K58" s="17">
        <f>'7. Public spending calcs'!K1093</f>
        <v>111.83133644632514</v>
      </c>
      <c r="L58" s="17">
        <f>'7. Public spending calcs'!L1093</f>
        <v>121.11356642429884</v>
      </c>
      <c r="M58" s="17">
        <f>'7. Public spending calcs'!M1093</f>
        <v>145.0648315110291</v>
      </c>
      <c r="N58" s="17"/>
      <c r="O58" s="17">
        <f>'7. Public spending calcs'!G1096</f>
        <v>100</v>
      </c>
      <c r="P58" s="17">
        <f>'7. Public spending calcs'!H1096</f>
        <v>101.26205858000701</v>
      </c>
      <c r="Q58" s="17">
        <f>'7. Public spending calcs'!I1096</f>
        <v>95.082679117391052</v>
      </c>
      <c r="R58" s="17">
        <f>'7. Public spending calcs'!J1096</f>
        <v>100.78067815083958</v>
      </c>
      <c r="S58" s="17">
        <f>'7. Public spending calcs'!K1096</f>
        <v>100.63862608639387</v>
      </c>
      <c r="T58" s="17">
        <f>'7. Public spending calcs'!L1096</f>
        <v>102.53848707735524</v>
      </c>
      <c r="U58" s="17">
        <f>'7. Public spending calcs'!M1096</f>
        <v>131.36517142890355</v>
      </c>
      <c r="V58" s="17"/>
      <c r="W58" s="17">
        <f>'7. Public spending calcs'!G1088</f>
        <v>100</v>
      </c>
      <c r="X58" s="17">
        <f>'7. Public spending calcs'!H1088</f>
        <v>108.20045619873611</v>
      </c>
      <c r="Y58" s="17">
        <f>'7. Public spending calcs'!I1088</f>
        <v>105.25800826923056</v>
      </c>
      <c r="Z58" s="17">
        <f>'7. Public spending calcs'!J1088</f>
        <v>104.25444865068394</v>
      </c>
      <c r="AA58" s="17">
        <f>'7. Public spending calcs'!K1088</f>
        <v>111.76176987101647</v>
      </c>
      <c r="AB58" s="17">
        <f>'7. Public spending calcs'!L1088</f>
        <v>121.13381291914517</v>
      </c>
      <c r="AC58" s="17">
        <f>'7. Public spending calcs'!M1088</f>
        <v>145.94872757368765</v>
      </c>
    </row>
    <row r="59" spans="1:29" x14ac:dyDescent="0.25">
      <c r="A59" t="s">
        <v>121</v>
      </c>
      <c r="B59" t="s">
        <v>249</v>
      </c>
      <c r="C59" t="s">
        <v>271</v>
      </c>
      <c r="D59" t="s">
        <v>755</v>
      </c>
      <c r="E59" s="1">
        <f>'1. Ext Debt Payments'!BI73</f>
        <v>6.2614390400837064E-2</v>
      </c>
      <c r="G59" s="17">
        <f>'7. Public spending calcs'!G1070</f>
        <v>100</v>
      </c>
      <c r="H59" s="17">
        <f>'7. Public spending calcs'!H1070</f>
        <v>122.53433858979147</v>
      </c>
      <c r="I59" s="17">
        <f>'7. Public spending calcs'!I1070</f>
        <v>106.28667978918557</v>
      </c>
      <c r="J59" s="17">
        <f>'7. Public spending calcs'!J1070</f>
        <v>113.58296226866406</v>
      </c>
      <c r="K59" s="17">
        <f>'7. Public spending calcs'!K1070</f>
        <v>120.66774661802187</v>
      </c>
      <c r="L59" s="17">
        <f>'7. Public spending calcs'!L1070</f>
        <v>111.66432049381777</v>
      </c>
      <c r="M59" s="17">
        <f>'7. Public spending calcs'!M1070</f>
        <v>103.99514172881936</v>
      </c>
      <c r="N59" s="17"/>
      <c r="O59" s="17" cm="1">
        <f t="array" ref="O59:U59">'7. Public spending calcs'!G1073:M1073</f>
        <v>100</v>
      </c>
      <c r="P59" s="17">
        <v>102.06276637748685</v>
      </c>
      <c r="Q59" s="17">
        <v>89.959853037116403</v>
      </c>
      <c r="R59" s="17">
        <v>85.8819537703191</v>
      </c>
      <c r="S59" s="17">
        <v>83.086183679052269</v>
      </c>
      <c r="T59" s="17">
        <v>86.785855969076991</v>
      </c>
      <c r="U59" s="17">
        <v>90.341879192636711</v>
      </c>
      <c r="V59" s="17"/>
      <c r="W59" s="17">
        <f>'7. Public spending calcs'!G1066</f>
        <v>100</v>
      </c>
      <c r="X59" s="17">
        <f>'7. Public spending calcs'!H1066</f>
        <v>100.29414647296318</v>
      </c>
      <c r="Y59" s="17">
        <f>'7. Public spending calcs'!I1066</f>
        <v>88.116590043827884</v>
      </c>
      <c r="Z59" s="17">
        <f>'7. Public spending calcs'!J1066</f>
        <v>86.024877021498085</v>
      </c>
      <c r="AA59" s="17">
        <f>'7. Public spending calcs'!K1066</f>
        <v>89.834279113288915</v>
      </c>
      <c r="AB59" s="17">
        <f>'7. Public spending calcs'!L1066</f>
        <v>90.966588238286931</v>
      </c>
      <c r="AC59" s="17">
        <f>'7. Public spending calcs'!M1066</f>
        <v>97.588251024006269</v>
      </c>
    </row>
    <row r="60" spans="1:29" x14ac:dyDescent="0.25">
      <c r="A60" t="s">
        <v>252</v>
      </c>
      <c r="B60" t="s">
        <v>247</v>
      </c>
      <c r="C60" t="s">
        <v>271</v>
      </c>
      <c r="D60" t="s">
        <v>755</v>
      </c>
      <c r="E60" s="1">
        <f>'1. Ext Debt Payments'!BI35</f>
        <v>5.5929538358625297E-2</v>
      </c>
      <c r="G60" s="17">
        <f>'7. Public spending calcs'!G1170</f>
        <v>100</v>
      </c>
      <c r="H60" s="17">
        <f>'7. Public spending calcs'!H1170</f>
        <v>139.81667023829593</v>
      </c>
      <c r="I60" s="17">
        <f>'7. Public spending calcs'!I1170</f>
        <v>114.04567832157234</v>
      </c>
      <c r="J60" s="17">
        <f>'7. Public spending calcs'!J1170</f>
        <v>115.62007751121642</v>
      </c>
      <c r="K60" s="17">
        <f>'7. Public spending calcs'!K1170</f>
        <v>150.78150026699095</v>
      </c>
      <c r="L60" s="17">
        <f>'7. Public spending calcs'!L1170</f>
        <v>232.57271183082236</v>
      </c>
      <c r="M60" s="17">
        <f>'7. Public spending calcs'!M1170</f>
        <v>233.92295168144148</v>
      </c>
      <c r="N60" s="17"/>
      <c r="O60" s="17">
        <f>'7. Public spending calcs'!G1173</f>
        <v>100</v>
      </c>
      <c r="P60" s="17">
        <f>'7. Public spending calcs'!H1173</f>
        <v>182.89097597475131</v>
      </c>
      <c r="Q60" s="17">
        <f>'7. Public spending calcs'!I1173</f>
        <v>133.79210380699962</v>
      </c>
      <c r="R60" s="17">
        <f>'7. Public spending calcs'!J1173</f>
        <v>152.06003210273499</v>
      </c>
      <c r="S60" s="17">
        <f>'7. Public spending calcs'!K1173</f>
        <v>169.42581263535553</v>
      </c>
      <c r="T60" s="17">
        <f>'7. Public spending calcs'!L1173</f>
        <v>182.72249118762991</v>
      </c>
      <c r="U60" s="17">
        <f>'7. Public spending calcs'!M1173</f>
        <v>194.63533361018682</v>
      </c>
      <c r="V60" s="17"/>
      <c r="W60" s="17">
        <f>'7. Public spending calcs'!G1166</f>
        <v>100</v>
      </c>
      <c r="X60" s="17">
        <f>'7. Public spending calcs'!H1166</f>
        <v>86.990534265302074</v>
      </c>
      <c r="Y60" s="17">
        <f>'7. Public spending calcs'!I1166</f>
        <v>121.06517850636203</v>
      </c>
      <c r="Z60" s="17">
        <f>'7. Public spending calcs'!J1166</f>
        <v>148.16761313352924</v>
      </c>
      <c r="AA60" s="17">
        <f>'7. Public spending calcs'!K1166</f>
        <v>142.26286732765271</v>
      </c>
      <c r="AB60" s="17">
        <f>'7. Public spending calcs'!L1166</f>
        <v>152.10220441262098</v>
      </c>
      <c r="AC60" s="17">
        <f>'7. Public spending calcs'!M1166</f>
        <v>161.84447367436243</v>
      </c>
    </row>
    <row r="61" spans="1:29" x14ac:dyDescent="0.25">
      <c r="A61" t="s">
        <v>39</v>
      </c>
      <c r="B61" t="s">
        <v>247</v>
      </c>
      <c r="C61" t="s">
        <v>271</v>
      </c>
      <c r="D61" t="s">
        <v>755</v>
      </c>
      <c r="E61" s="1">
        <f>'1. Ext Debt Payments'!BI25</f>
        <v>5.4943822661173619E-2</v>
      </c>
      <c r="G61" s="17">
        <f>'7. Public spending calcs'!G1131</f>
        <v>100</v>
      </c>
      <c r="H61" s="17">
        <f>'7. Public spending calcs'!H1131</f>
        <v>112.20810326164552</v>
      </c>
      <c r="I61" s="17">
        <f>'7. Public spending calcs'!I1131</f>
        <v>109.49636313934766</v>
      </c>
      <c r="J61" s="17">
        <f>'7. Public spending calcs'!J1131</f>
        <v>103.50538066012226</v>
      </c>
      <c r="K61" s="17">
        <f>'7. Public spending calcs'!K1131</f>
        <v>90.457918430837154</v>
      </c>
      <c r="L61" s="17">
        <f>'7. Public spending calcs'!L1131</f>
        <v>106.37610274219215</v>
      </c>
      <c r="M61" s="17">
        <f>'7. Public spending calcs'!M1131</f>
        <v>110.76324447021398</v>
      </c>
      <c r="N61" s="17"/>
      <c r="O61" s="17">
        <f>'7. Public spending calcs'!G1134</f>
        <v>100</v>
      </c>
      <c r="P61" s="17">
        <f>'7. Public spending calcs'!H1134</f>
        <v>103.22720368730592</v>
      </c>
      <c r="Q61" s="17">
        <f>'7. Public spending calcs'!I1134</f>
        <v>101.38420018310617</v>
      </c>
      <c r="R61" s="17">
        <f>'7. Public spending calcs'!J1134</f>
        <v>90.524315722372506</v>
      </c>
      <c r="S61" s="17">
        <f>'7. Public spending calcs'!K1134</f>
        <v>87.229821630366445</v>
      </c>
      <c r="T61" s="17">
        <f>'7. Public spending calcs'!L1134</f>
        <v>81.842760856788246</v>
      </c>
      <c r="U61" s="17">
        <f>'7. Public spending calcs'!M1134</f>
        <v>103.91151482883411</v>
      </c>
      <c r="V61" s="17"/>
      <c r="W61" s="17">
        <f>'7. Public spending calcs'!G1127</f>
        <v>100</v>
      </c>
      <c r="X61" s="17">
        <f>'7. Public spending calcs'!H1127</f>
        <v>109.69052860286246</v>
      </c>
      <c r="Y61" s="17">
        <f>'7. Public spending calcs'!I1127</f>
        <v>124.76374634602074</v>
      </c>
      <c r="Z61" s="17">
        <f>'7. Public spending calcs'!J1127</f>
        <v>134.24771033952175</v>
      </c>
      <c r="AA61" s="17">
        <f>'7. Public spending calcs'!K1127</f>
        <v>119.5412013926147</v>
      </c>
      <c r="AB61" s="17">
        <f>'7. Public spending calcs'!L1127</f>
        <v>122.38902863125543</v>
      </c>
      <c r="AC61" s="17">
        <f>'7. Public spending calcs'!M1127</f>
        <v>124.55973842062825</v>
      </c>
    </row>
    <row r="62" spans="1:29" x14ac:dyDescent="0.25">
      <c r="A62" t="s">
        <v>221</v>
      </c>
      <c r="B62" t="s">
        <v>249</v>
      </c>
      <c r="C62" t="s">
        <v>271</v>
      </c>
      <c r="D62" t="s">
        <v>755</v>
      </c>
      <c r="E62" s="1">
        <f>'1. Ext Debt Payments'!BI134</f>
        <v>5.28043047950029E-2</v>
      </c>
      <c r="G62" s="17">
        <f>'7. Public spending calcs'!G1189</f>
        <v>100</v>
      </c>
      <c r="H62" s="17">
        <f>'7. Public spending calcs'!H1189</f>
        <v>102.3589154021102</v>
      </c>
      <c r="I62" s="17">
        <f>'7. Public spending calcs'!I1189</f>
        <v>93.896668285796977</v>
      </c>
      <c r="J62" s="17">
        <f>'7. Public spending calcs'!J1189</f>
        <v>94.598618357090203</v>
      </c>
      <c r="K62" s="17">
        <f>'7. Public spending calcs'!K1189</f>
        <v>100.03680267977992</v>
      </c>
      <c r="L62" s="17">
        <f>'7. Public spending calcs'!L1189</f>
        <v>120.2337516956069</v>
      </c>
      <c r="M62" s="17">
        <f>'7. Public spending calcs'!M1189</f>
        <v>138.62476179893446</v>
      </c>
      <c r="N62" s="17"/>
      <c r="O62" s="17">
        <f>'7. Public spending calcs'!G1192</f>
        <v>100</v>
      </c>
      <c r="P62" s="17">
        <f>'7. Public spending calcs'!H1192</f>
        <v>97.502444881257688</v>
      </c>
      <c r="Q62" s="17">
        <f>'7. Public spending calcs'!I1192</f>
        <v>116.56190033884118</v>
      </c>
      <c r="R62" s="17">
        <f>'7. Public spending calcs'!J1192</f>
        <v>110.24847852656742</v>
      </c>
      <c r="S62" s="17">
        <f>'7. Public spending calcs'!K1192</f>
        <v>103.52177887357209</v>
      </c>
      <c r="T62" s="17">
        <f>'7. Public spending calcs'!L1192</f>
        <v>118.94985397427001</v>
      </c>
      <c r="U62" s="17">
        <f>'7. Public spending calcs'!M1192</f>
        <v>132.91623442369487</v>
      </c>
      <c r="V62" s="17"/>
      <c r="W62" s="17">
        <f>'7. Public spending calcs'!G1185</f>
        <v>100</v>
      </c>
      <c r="X62" s="17">
        <f>'7. Public spending calcs'!H1185</f>
        <v>99.253660737516313</v>
      </c>
      <c r="Y62" s="17">
        <f>'7. Public spending calcs'!I1185</f>
        <v>95.856974152721676</v>
      </c>
      <c r="Z62" s="17">
        <f>'7. Public spending calcs'!J1185</f>
        <v>97.508300516563949</v>
      </c>
      <c r="AA62" s="17">
        <f>'7. Public spending calcs'!K1185</f>
        <v>92.441019026787927</v>
      </c>
      <c r="AB62" s="17">
        <f>'7. Public spending calcs'!L1185</f>
        <v>88.40138200700595</v>
      </c>
      <c r="AC62" s="17">
        <f>'7. Public spending calcs'!M1185</f>
        <v>81.136595917198477</v>
      </c>
    </row>
    <row r="63" spans="1:29" x14ac:dyDescent="0.25">
      <c r="A63" t="s">
        <v>95</v>
      </c>
      <c r="B63" t="s">
        <v>249</v>
      </c>
      <c r="C63" t="s">
        <v>251</v>
      </c>
      <c r="D63" t="s">
        <v>755</v>
      </c>
      <c r="E63" s="1">
        <f>'1. Ext Debt Payments'!BI58</f>
        <v>5.0935178465393409E-2</v>
      </c>
      <c r="G63" s="17">
        <f>'7. Public spending calcs'!G1213</f>
        <v>100</v>
      </c>
      <c r="H63" s="17">
        <f>'7. Public spending calcs'!H1213</f>
        <v>123.91069713342742</v>
      </c>
      <c r="I63" s="17">
        <f>'7. Public spending calcs'!I1213</f>
        <v>102.22847911291576</v>
      </c>
      <c r="J63" s="17">
        <f>'7. Public spending calcs'!J1213</f>
        <v>92.952133672210564</v>
      </c>
      <c r="K63" s="17">
        <f>'7. Public spending calcs'!K1213</f>
        <v>53.634250264344182</v>
      </c>
      <c r="L63" s="17">
        <f>'7. Public spending calcs'!L1213</f>
        <v>40.763543266728888</v>
      </c>
      <c r="M63" s="17">
        <f>'7. Public spending calcs'!M1213</f>
        <v>77.432469065032251</v>
      </c>
      <c r="N63" s="17"/>
      <c r="O63" s="17">
        <f>'7. Public spending calcs'!G1217</f>
        <v>100</v>
      </c>
      <c r="P63" s="17">
        <f>'7. Public spending calcs'!H1217</f>
        <v>123.91069713342742</v>
      </c>
      <c r="Q63" s="17">
        <f>'7. Public spending calcs'!I1217</f>
        <v>102.22847911291579</v>
      </c>
      <c r="R63" s="17">
        <f>'7. Public spending calcs'!J1217</f>
        <v>92.952133672210564</v>
      </c>
      <c r="S63" s="17">
        <f>'7. Public spending calcs'!K1217</f>
        <v>77.533391876653155</v>
      </c>
      <c r="T63" s="17">
        <f>'7. Public spending calcs'!L1217</f>
        <v>63.136676899616468</v>
      </c>
      <c r="U63" s="17">
        <f>'7. Public spending calcs'!M1217</f>
        <v>67.161583559829893</v>
      </c>
      <c r="V63" s="17"/>
      <c r="W63" s="17">
        <f>'7. Public spending calcs'!G1205</f>
        <v>100</v>
      </c>
      <c r="X63" s="17">
        <f>'7. Public spending calcs'!H1205</f>
        <v>91.388441222196022</v>
      </c>
      <c r="Y63" s="17">
        <f>'7. Public spending calcs'!I1205</f>
        <v>85.740000301592403</v>
      </c>
      <c r="Z63" s="17">
        <f>'7. Public spending calcs'!J1205</f>
        <v>74.887419133500188</v>
      </c>
      <c r="AA63" s="17">
        <f>'7. Public spending calcs'!K1205</f>
        <v>50.925207777806442</v>
      </c>
      <c r="AB63" s="17">
        <f>'7. Public spending calcs'!L1205</f>
        <v>38.728176332649952</v>
      </c>
      <c r="AC63" s="17">
        <f>'7. Public spending calcs'!M1205</f>
        <v>44.011898388178011</v>
      </c>
    </row>
    <row r="64" spans="1:29" x14ac:dyDescent="0.25">
      <c r="A64" t="s">
        <v>40</v>
      </c>
      <c r="B64" t="s">
        <v>247</v>
      </c>
      <c r="C64" t="s">
        <v>251</v>
      </c>
      <c r="D64" t="s">
        <v>755</v>
      </c>
      <c r="E64" s="1">
        <f>'1. Ext Debt Payments'!BI26</f>
        <v>5.0975076495782166E-2</v>
      </c>
      <c r="G64" s="17">
        <f>'7. Public spending calcs'!G1150</f>
        <v>100</v>
      </c>
      <c r="H64" s="17">
        <f>'7. Public spending calcs'!H1150</f>
        <v>91.40612203340352</v>
      </c>
      <c r="I64" s="17">
        <f>'7. Public spending calcs'!I1150</f>
        <v>108.16255639349113</v>
      </c>
      <c r="J64" s="17">
        <f>'7. Public spending calcs'!J1150</f>
        <v>90.548788406741764</v>
      </c>
      <c r="K64" s="17">
        <f>'7. Public spending calcs'!K1150</f>
        <v>69.338968588275264</v>
      </c>
      <c r="L64" s="17">
        <f>'7. Public spending calcs'!L1150</f>
        <v>82.73093115156361</v>
      </c>
      <c r="M64" s="17">
        <f>'7. Public spending calcs'!M1150</f>
        <v>46.889796658685512</v>
      </c>
      <c r="N64" s="17"/>
      <c r="O64" s="17">
        <f>'7. Public spending calcs'!G1153</f>
        <v>100</v>
      </c>
      <c r="P64" s="17">
        <f>'7. Public spending calcs'!H1153</f>
        <v>95.805347158005816</v>
      </c>
      <c r="Q64" s="17">
        <f>'7. Public spending calcs'!I1153</f>
        <v>87.950361511879137</v>
      </c>
      <c r="R64" s="17">
        <f>'7. Public spending calcs'!J1153</f>
        <v>79.17776813441175</v>
      </c>
      <c r="S64" s="17">
        <f>'7. Public spending calcs'!K1153</f>
        <v>60.631454867185781</v>
      </c>
      <c r="T64" s="17">
        <f>'7. Public spending calcs'!L1153</f>
        <v>69.293323145379418</v>
      </c>
      <c r="U64" s="17">
        <f>'7. Public spending calcs'!M1153</f>
        <v>73.442023110650069</v>
      </c>
      <c r="V64" s="17"/>
      <c r="W64" s="17">
        <f>'7. Public spending calcs'!G1146</f>
        <v>100</v>
      </c>
      <c r="X64" s="17">
        <f>'7. Public spending calcs'!H1146</f>
        <v>97.387703633269012</v>
      </c>
      <c r="Y64" s="17">
        <f>'7. Public spending calcs'!I1146</f>
        <v>94.718232479732293</v>
      </c>
      <c r="Z64" s="17">
        <f>'7. Public spending calcs'!J1146</f>
        <v>113.50881675075364</v>
      </c>
      <c r="AA64" s="17">
        <f>'7. Public spending calcs'!K1146</f>
        <v>101.91122862098911</v>
      </c>
      <c r="AB64" s="17">
        <f>'7. Public spending calcs'!L1146</f>
        <v>100.61098805664454</v>
      </c>
      <c r="AC64" s="17">
        <f>'7. Public spending calcs'!M1146</f>
        <v>88.131576701810843</v>
      </c>
    </row>
    <row r="65" spans="1:29" x14ac:dyDescent="0.25">
      <c r="A65" t="s">
        <v>175</v>
      </c>
      <c r="B65" t="s">
        <v>249</v>
      </c>
      <c r="C65" t="s">
        <v>273</v>
      </c>
      <c r="D65" t="s">
        <v>755</v>
      </c>
      <c r="E65" s="1">
        <f>'1. Ext Debt Payments'!BI105</f>
        <v>4.6596500608189845E-2</v>
      </c>
      <c r="G65" s="17">
        <f>'7. Public spending calcs'!G1112</f>
        <v>100</v>
      </c>
      <c r="H65" s="17">
        <f>'7. Public spending calcs'!H1112</f>
        <v>62.565723383131342</v>
      </c>
      <c r="I65" s="17">
        <f>'7. Public spending calcs'!I1112</f>
        <v>62.538776207284236</v>
      </c>
      <c r="J65" s="17">
        <f>'7. Public spending calcs'!J1112</f>
        <v>61.965402395669507</v>
      </c>
      <c r="K65" s="17">
        <f>'7. Public spending calcs'!K1112</f>
        <v>46.022013969909288</v>
      </c>
      <c r="L65" s="17">
        <f>'7. Public spending calcs'!L1112</f>
        <v>45.672088880049593</v>
      </c>
      <c r="M65" s="17">
        <f>'7. Public spending calcs'!M1112</f>
        <v>56.653477053539874</v>
      </c>
      <c r="N65" s="17"/>
      <c r="O65" s="17">
        <f>'7. Public spending calcs'!G1115</f>
        <v>100</v>
      </c>
      <c r="P65" s="17">
        <f>'7. Public spending calcs'!H1115</f>
        <v>93.059941502640726</v>
      </c>
      <c r="Q65" s="17">
        <f>'7. Public spending calcs'!I1115</f>
        <v>95.999573722073791</v>
      </c>
      <c r="R65" s="17">
        <f>'7. Public spending calcs'!J1115</f>
        <v>88.139307305534146</v>
      </c>
      <c r="S65" s="17">
        <f>'7. Public spending calcs'!K1115</f>
        <v>73.732160578043747</v>
      </c>
      <c r="T65" s="17">
        <f>'7. Public spending calcs'!L1115</f>
        <v>71.854991278881627</v>
      </c>
      <c r="U65" s="17">
        <f>'7. Public spending calcs'!M1115</f>
        <v>81.282851519210382</v>
      </c>
      <c r="V65" s="17"/>
      <c r="W65" s="17">
        <f>'7. Public spending calcs'!G1108</f>
        <v>100</v>
      </c>
      <c r="X65" s="17">
        <f>'7. Public spending calcs'!H1108</f>
        <v>103.54358592680595</v>
      </c>
      <c r="Y65" s="17">
        <f>'7. Public spending calcs'!I1108</f>
        <v>111.65552226399092</v>
      </c>
      <c r="Z65" s="17">
        <f>'7. Public spending calcs'!J1108</f>
        <v>115.02313216498142</v>
      </c>
      <c r="AA65" s="17">
        <f>'7. Public spending calcs'!K1108</f>
        <v>98.576884256153178</v>
      </c>
      <c r="AB65" s="17">
        <f>'7. Public spending calcs'!L1108</f>
        <v>99.929685993328832</v>
      </c>
      <c r="AC65" s="17">
        <f>'7. Public spending calcs'!M1108</f>
        <v>97.750591454030555</v>
      </c>
    </row>
    <row r="66" spans="1:29" x14ac:dyDescent="0.25">
      <c r="A66" t="s">
        <v>141</v>
      </c>
      <c r="B66" t="s">
        <v>249</v>
      </c>
      <c r="C66" t="s">
        <v>271</v>
      </c>
      <c r="D66" t="s">
        <v>755</v>
      </c>
      <c r="E66" s="1">
        <f>'1. Ext Debt Payments'!BI84</f>
        <v>4.5000000000000005E-2</v>
      </c>
      <c r="G66" s="19" t="s">
        <v>725</v>
      </c>
      <c r="H66" s="17"/>
      <c r="I66" s="17"/>
      <c r="J66" s="17"/>
      <c r="K66" s="17"/>
      <c r="L66" s="17"/>
      <c r="M66" s="17"/>
      <c r="N66" s="17"/>
      <c r="O66" s="19" t="s">
        <v>725</v>
      </c>
      <c r="P66" s="17"/>
      <c r="Q66" s="17"/>
      <c r="R66" s="17"/>
      <c r="S66" s="17"/>
      <c r="T66" s="17"/>
      <c r="U66" s="17"/>
      <c r="V66" s="17"/>
      <c r="W66" s="17">
        <f>'7. Public spending calcs'!G1358</f>
        <v>100</v>
      </c>
      <c r="X66" s="17">
        <f>'7. Public spending calcs'!H1358</f>
        <v>112.66062949087967</v>
      </c>
      <c r="Y66" s="17">
        <f>'7. Public spending calcs'!I1358</f>
        <v>104.37390396433743</v>
      </c>
      <c r="Z66" s="17">
        <f>'7. Public spending calcs'!J1358</f>
        <v>94.800723736970156</v>
      </c>
      <c r="AA66" s="17">
        <f>'7. Public spending calcs'!K1358</f>
        <v>101.63791346138977</v>
      </c>
      <c r="AB66" s="17">
        <f>'7. Public spending calcs'!L1358</f>
        <v>99.054414032137231</v>
      </c>
      <c r="AC66" s="17">
        <f>'7. Public spending calcs'!M1358</f>
        <v>100.86984799640908</v>
      </c>
    </row>
    <row r="67" spans="1:29" x14ac:dyDescent="0.25">
      <c r="A67" t="s">
        <v>154</v>
      </c>
      <c r="B67" t="s">
        <v>249</v>
      </c>
      <c r="C67" t="s">
        <v>247</v>
      </c>
      <c r="D67" t="s">
        <v>755</v>
      </c>
      <c r="E67" s="1">
        <f>'1. Ext Debt Payments'!BI92</f>
        <v>3.8683238954102001E-2</v>
      </c>
      <c r="G67" s="17">
        <f>'7. Public spending calcs'!G1239</f>
        <v>100</v>
      </c>
      <c r="H67" s="17">
        <f>'7. Public spending calcs'!H1239</f>
        <v>121.87351658325585</v>
      </c>
      <c r="I67" s="17">
        <f>'7. Public spending calcs'!I1239</f>
        <v>156.297148028257</v>
      </c>
      <c r="J67" s="17">
        <f>'7. Public spending calcs'!J1239</f>
        <v>122.05006184587506</v>
      </c>
      <c r="K67" s="17">
        <f>'7. Public spending calcs'!K1239</f>
        <v>92.45615115994174</v>
      </c>
      <c r="L67" s="17">
        <f>'7. Public spending calcs'!L1239</f>
        <v>89.92150968167698</v>
      </c>
      <c r="M67" s="17">
        <f>'7. Public spending calcs'!M1239</f>
        <v>96.483480288932682</v>
      </c>
      <c r="N67" s="17"/>
      <c r="O67" s="17">
        <f>'7. Public spending calcs'!G1242</f>
        <v>100</v>
      </c>
      <c r="P67" s="17">
        <f>'7. Public spending calcs'!H1242</f>
        <v>96.91737435071569</v>
      </c>
      <c r="Q67" s="17">
        <f>'7. Public spending calcs'!I1242</f>
        <v>96.232925763977391</v>
      </c>
      <c r="R67" s="17">
        <f>'7. Public spending calcs'!J1242</f>
        <v>97.715192777860196</v>
      </c>
      <c r="S67" s="17">
        <f>'7. Public spending calcs'!K1242</f>
        <v>91.227966225108034</v>
      </c>
      <c r="T67" s="17">
        <f>'7. Public spending calcs'!L1242</f>
        <v>89.742992787810934</v>
      </c>
      <c r="U67" s="17">
        <f>'7. Public spending calcs'!M1242</f>
        <v>89.221480533953965</v>
      </c>
      <c r="V67" s="17"/>
      <c r="W67" s="17">
        <f>'7. Public spending calcs'!G1235</f>
        <v>100</v>
      </c>
      <c r="X67" s="17">
        <f>'7. Public spending calcs'!H1235</f>
        <v>101.4918296863266</v>
      </c>
      <c r="Y67" s="17">
        <f>'7. Public spending calcs'!I1235</f>
        <v>104.74615236040047</v>
      </c>
      <c r="Z67" s="17">
        <f>'7. Public spending calcs'!J1235</f>
        <v>99.315490276033188</v>
      </c>
      <c r="AA67" s="17">
        <f>'7. Public spending calcs'!K1235</f>
        <v>85.656792715177744</v>
      </c>
      <c r="AB67" s="17">
        <f>'7. Public spending calcs'!L1235</f>
        <v>86.94733938652918</v>
      </c>
      <c r="AC67" s="17">
        <f>'7. Public spending calcs'!M1235</f>
        <v>89.397399302779263</v>
      </c>
    </row>
    <row r="68" spans="1:29" x14ac:dyDescent="0.25">
      <c r="A68" t="s">
        <v>230</v>
      </c>
      <c r="B68" t="s">
        <v>249</v>
      </c>
      <c r="C68" t="s">
        <v>273</v>
      </c>
      <c r="D68" t="s">
        <v>755</v>
      </c>
      <c r="E68" s="1">
        <f>'1. Ext Debt Payments'!BI138</f>
        <v>3.2781472658814391E-2</v>
      </c>
      <c r="G68" s="19" t="s">
        <v>793</v>
      </c>
      <c r="H68" s="17"/>
      <c r="I68" s="17"/>
      <c r="J68" s="17"/>
      <c r="K68" s="17"/>
      <c r="L68" s="17"/>
      <c r="M68" s="17"/>
      <c r="N68" s="17"/>
      <c r="O68" s="19" t="s">
        <v>793</v>
      </c>
      <c r="P68" s="17"/>
      <c r="Q68" s="17"/>
      <c r="R68" s="17"/>
      <c r="S68" s="17"/>
      <c r="T68" s="17"/>
      <c r="U68" s="17"/>
      <c r="V68" s="17"/>
      <c r="W68" s="19" t="s">
        <v>793</v>
      </c>
      <c r="X68" s="17"/>
      <c r="Y68" s="17"/>
      <c r="Z68" s="17"/>
      <c r="AA68" s="17"/>
      <c r="AB68" s="17"/>
      <c r="AC68" s="17"/>
    </row>
    <row r="69" spans="1:29" x14ac:dyDescent="0.25">
      <c r="A69" t="s">
        <v>98</v>
      </c>
      <c r="B69" t="s">
        <v>249</v>
      </c>
      <c r="C69" t="s">
        <v>271</v>
      </c>
      <c r="E69" s="1">
        <f>'1. Ext Debt Payments'!BI60</f>
        <v>3.089606195141122E-2</v>
      </c>
      <c r="G69" s="17">
        <f>'7. Public spending calcs'!G1280</f>
        <v>100</v>
      </c>
      <c r="H69" s="17">
        <f>'7. Public spending calcs'!H1280</f>
        <v>96.745354731512478</v>
      </c>
      <c r="I69" s="17">
        <f>'7. Public spending calcs'!I1280</f>
        <v>103.93158721492749</v>
      </c>
      <c r="J69" s="17">
        <f>'7. Public spending calcs'!J1280</f>
        <v>139.00422853208227</v>
      </c>
      <c r="K69" s="17">
        <f>'7. Public spending calcs'!K1280</f>
        <v>127.91734873666913</v>
      </c>
      <c r="L69" s="17">
        <f>'7. Public spending calcs'!L1280</f>
        <v>140.00981082712727</v>
      </c>
      <c r="M69" s="17">
        <f>'7. Public spending calcs'!M1280</f>
        <v>149.00109344001081</v>
      </c>
      <c r="N69" s="17"/>
      <c r="O69" s="17">
        <f>'7. Public spending calcs'!G1283</f>
        <v>100</v>
      </c>
      <c r="P69" s="17">
        <f>'7. Public spending calcs'!H1283</f>
        <v>104.05441312468993</v>
      </c>
      <c r="Q69" s="17">
        <f>'7. Public spending calcs'!I1283</f>
        <v>97.810616333279114</v>
      </c>
      <c r="R69" s="17">
        <f>'7. Public spending calcs'!J1283</f>
        <v>100.41777044458118</v>
      </c>
      <c r="S69" s="17">
        <f>'7. Public spending calcs'!K1283</f>
        <v>106.26979741200203</v>
      </c>
      <c r="T69" s="17">
        <f>'7. Public spending calcs'!L1283</f>
        <v>111.8421565778827</v>
      </c>
      <c r="U69" s="17">
        <f>'7. Public spending calcs'!M1283</f>
        <v>123.51406429895633</v>
      </c>
      <c r="V69" s="17"/>
      <c r="W69" s="17">
        <f>'7. Public spending calcs'!G1276</f>
        <v>100</v>
      </c>
      <c r="X69" s="17">
        <f>'7. Public spending calcs'!H1276</f>
        <v>105.9522210058883</v>
      </c>
      <c r="Y69" s="17">
        <f>'7. Public spending calcs'!I1276</f>
        <v>115.09702326097553</v>
      </c>
      <c r="Z69" s="17">
        <f>'7. Public spending calcs'!J1276</f>
        <v>118.55891259450779</v>
      </c>
      <c r="AA69" s="17">
        <f>'7. Public spending calcs'!K1276</f>
        <v>122.32022287226117</v>
      </c>
      <c r="AB69" s="17">
        <f>'7. Public spending calcs'!L1276</f>
        <v>127.73231751079867</v>
      </c>
      <c r="AC69" s="17">
        <f>'7. Public spending calcs'!M1276</f>
        <v>124.83615980478511</v>
      </c>
    </row>
    <row r="70" spans="1:29" x14ac:dyDescent="0.25">
      <c r="A70" t="s">
        <v>185</v>
      </c>
      <c r="B70" t="s">
        <v>247</v>
      </c>
      <c r="C70" t="s">
        <v>271</v>
      </c>
      <c r="D70" t="s">
        <v>755</v>
      </c>
      <c r="E70" s="1">
        <f>'1. Ext Debt Payments'!BI111</f>
        <v>2.7944317271018853E-2</v>
      </c>
      <c r="G70" s="17">
        <f>'7. Public spending calcs'!G1258</f>
        <v>100</v>
      </c>
      <c r="H70" s="17">
        <f>'7. Public spending calcs'!H1258</f>
        <v>120.3150535570918</v>
      </c>
      <c r="I70" s="17">
        <f>'7. Public spending calcs'!I1258</f>
        <v>399.84735634350039</v>
      </c>
      <c r="J70" s="17">
        <f>'7. Public spending calcs'!J1258</f>
        <v>635.30419835839439</v>
      </c>
      <c r="K70" s="17">
        <f>'7. Public spending calcs'!K1258</f>
        <v>830.4019841367251</v>
      </c>
      <c r="L70" s="17">
        <f>'7. Public spending calcs'!L1258</f>
        <v>476.10797055324474</v>
      </c>
      <c r="M70" s="17">
        <f>'7. Public spending calcs'!M1258</f>
        <v>788.44905225695754</v>
      </c>
      <c r="N70" s="17"/>
      <c r="O70" s="17">
        <f>'7. Public spending calcs'!G1261</f>
        <v>100</v>
      </c>
      <c r="P70" s="17">
        <f>'7. Public spending calcs'!H1261</f>
        <v>122.6349581802006</v>
      </c>
      <c r="Q70" s="17">
        <f>'7. Public spending calcs'!I1261</f>
        <v>157.99771932300925</v>
      </c>
      <c r="R70" s="17">
        <f>'7. Public spending calcs'!J1261</f>
        <v>148.88586977953284</v>
      </c>
      <c r="S70" s="17">
        <f>'7. Public spending calcs'!K1261</f>
        <v>203.03129851381172</v>
      </c>
      <c r="T70" s="17">
        <f>'7. Public spending calcs'!L1261</f>
        <v>313.30422341093919</v>
      </c>
      <c r="U70" s="17">
        <f>'7. Public spending calcs'!M1261</f>
        <v>431.04887592751686</v>
      </c>
      <c r="V70" s="17"/>
      <c r="W70" s="17">
        <f>'7. Public spending calcs'!G1254</f>
        <v>100</v>
      </c>
      <c r="X70" s="17">
        <f>'7. Public spending calcs'!H1254</f>
        <v>139.4126811058365</v>
      </c>
      <c r="Y70" s="17">
        <f>'7. Public spending calcs'!I1254</f>
        <v>126.58432888323567</v>
      </c>
      <c r="Z70" s="17">
        <f>'7. Public spending calcs'!J1254</f>
        <v>180.64473405513323</v>
      </c>
      <c r="AA70" s="17">
        <f>'7. Public spending calcs'!K1254</f>
        <v>168.27197189750154</v>
      </c>
      <c r="AB70" s="17">
        <f>'7. Public spending calcs'!L1254</f>
        <v>188.63235021363803</v>
      </c>
      <c r="AC70" s="17">
        <f>'7. Public spending calcs'!M1254</f>
        <v>191.67679885400227</v>
      </c>
    </row>
    <row r="71" spans="1:29" x14ac:dyDescent="0.25">
      <c r="A71" t="s">
        <v>204</v>
      </c>
      <c r="B71" t="s">
        <v>249</v>
      </c>
      <c r="C71" t="s">
        <v>271</v>
      </c>
      <c r="D71" t="s">
        <v>755</v>
      </c>
      <c r="E71" s="1">
        <f>'1. Ext Debt Payments'!BI122</f>
        <v>2.0619681970754224E-2</v>
      </c>
      <c r="G71" s="17">
        <f>'7. Public spending calcs'!G1323</f>
        <v>100</v>
      </c>
      <c r="H71" s="17">
        <f>'7. Public spending calcs'!H1323</f>
        <v>92.095049821570498</v>
      </c>
      <c r="I71" s="17">
        <f>'7. Public spending calcs'!I1323</f>
        <v>128.6893741941486</v>
      </c>
      <c r="J71" s="17">
        <f>'7. Public spending calcs'!J1323</f>
        <v>116.6798076472801</v>
      </c>
      <c r="K71" s="17">
        <f>'7. Public spending calcs'!K1323</f>
        <v>90.551123375462595</v>
      </c>
      <c r="L71" s="17">
        <f>'7. Public spending calcs'!L1323</f>
        <v>107.99629374887741</v>
      </c>
      <c r="M71" s="17">
        <f>'7. Public spending calcs'!M1323</f>
        <v>131.85816860879549</v>
      </c>
      <c r="N71" s="17"/>
      <c r="O71" s="17">
        <f>'7. Public spending calcs'!G1327</f>
        <v>100</v>
      </c>
      <c r="P71" s="17">
        <f>'7. Public spending calcs'!H1327</f>
        <v>64.466534875099342</v>
      </c>
      <c r="Q71" s="17">
        <f>'7. Public spending calcs'!I1327</f>
        <v>107.24114516179047</v>
      </c>
      <c r="R71" s="17">
        <f>'7. Public spending calcs'!J1327</f>
        <v>105.01182688255203</v>
      </c>
      <c r="S71" s="17">
        <f>'7. Public spending calcs'!K1327</f>
        <v>81.496011037916332</v>
      </c>
      <c r="T71" s="17">
        <f>'7. Public spending calcs'!L1327</f>
        <v>99.16023335124197</v>
      </c>
      <c r="U71" s="17">
        <f>'7. Public spending calcs'!M1327</f>
        <v>97.830254129106336</v>
      </c>
      <c r="V71" s="17"/>
      <c r="W71" s="17">
        <f>'7. Public spending calcs'!G1318</f>
        <v>100</v>
      </c>
      <c r="X71" s="17">
        <f>'7. Public spending calcs'!H1318</f>
        <v>92.153337383318444</v>
      </c>
      <c r="Y71" s="17">
        <f>'7. Public spending calcs'!I1318</f>
        <v>107.207229691122</v>
      </c>
      <c r="Z71" s="17">
        <f>'7. Public spending calcs'!J1318</f>
        <v>116.38354809308493</v>
      </c>
      <c r="AA71" s="17">
        <f>'7. Public spending calcs'!K1318</f>
        <v>90.302118769338705</v>
      </c>
      <c r="AB71" s="17">
        <f>'7. Public spending calcs'!L1318</f>
        <v>97.959533553433602</v>
      </c>
      <c r="AC71" s="17">
        <f>'7. Public spending calcs'!M1318</f>
        <v>106.09050114294239</v>
      </c>
    </row>
    <row r="72" spans="1:29" x14ac:dyDescent="0.25">
      <c r="A72" t="s">
        <v>183</v>
      </c>
      <c r="B72" t="s">
        <v>249</v>
      </c>
      <c r="C72" t="s">
        <v>247</v>
      </c>
      <c r="D72" t="s">
        <v>755</v>
      </c>
      <c r="E72" s="1">
        <f>'1. Ext Debt Payments'!BI110</f>
        <v>1.8802032513666089E-2</v>
      </c>
      <c r="G72" s="17">
        <f>'7. Public spending calcs'!G1301</f>
        <v>100</v>
      </c>
      <c r="H72" s="17">
        <f>'7. Public spending calcs'!H1301</f>
        <v>100.07539589364991</v>
      </c>
      <c r="I72" s="17">
        <f>'7. Public spending calcs'!I1301</f>
        <v>96.44050468956533</v>
      </c>
      <c r="J72" s="17">
        <f>'7. Public spending calcs'!J1301</f>
        <v>95.873175810519029</v>
      </c>
      <c r="K72" s="17">
        <f>'7. Public spending calcs'!K1301</f>
        <v>84.668405055037354</v>
      </c>
      <c r="L72" s="17">
        <f>'7. Public spending calcs'!L1301</f>
        <v>95.969485574713573</v>
      </c>
      <c r="M72" s="17">
        <f>'7. Public spending calcs'!M1301</f>
        <v>117.88806494471079</v>
      </c>
      <c r="N72" s="17"/>
      <c r="O72" s="17">
        <f>'7. Public spending calcs'!G1306</f>
        <v>100</v>
      </c>
      <c r="P72" s="17">
        <f>'7. Public spending calcs'!H1306</f>
        <v>95.048291406088708</v>
      </c>
      <c r="Q72" s="17">
        <f>'7. Public spending calcs'!I1306</f>
        <v>82.976248799586813</v>
      </c>
      <c r="R72" s="17">
        <f>'7. Public spending calcs'!J1306</f>
        <v>79.935038854572795</v>
      </c>
      <c r="S72" s="17">
        <f>'7. Public spending calcs'!K1306</f>
        <v>75.368260823271072</v>
      </c>
      <c r="T72" s="17">
        <f>'7. Public spending calcs'!L1306</f>
        <v>73.058094920029177</v>
      </c>
      <c r="U72" s="17">
        <f>'7. Public spending calcs'!M1306</f>
        <v>73.234628106361399</v>
      </c>
      <c r="V72" s="17"/>
      <c r="W72" s="17">
        <f>'7. Public spending calcs'!G1295</f>
        <v>100</v>
      </c>
      <c r="X72" s="17">
        <f>'7. Public spending calcs'!H1295</f>
        <v>102.9561361233784</v>
      </c>
      <c r="Y72" s="17">
        <f>'7. Public spending calcs'!I1295</f>
        <v>91.172491507570825</v>
      </c>
      <c r="Z72" s="17">
        <f>'7. Public spending calcs'!J1295</f>
        <v>95.46980977367727</v>
      </c>
      <c r="AA72" s="17">
        <f>'7. Public spending calcs'!K1295</f>
        <v>95.458003974748877</v>
      </c>
      <c r="AB72" s="17">
        <f>'7. Public spending calcs'!L1295</f>
        <v>85.00454765264503</v>
      </c>
      <c r="AC72" s="17">
        <f>'7. Public spending calcs'!M1295</f>
        <v>94.003429835745592</v>
      </c>
    </row>
    <row r="73" spans="1:29" x14ac:dyDescent="0.25">
      <c r="A73" t="s">
        <v>0</v>
      </c>
      <c r="B73" t="s">
        <v>247</v>
      </c>
      <c r="C73" t="s">
        <v>251</v>
      </c>
      <c r="D73" t="s">
        <v>755</v>
      </c>
      <c r="E73" s="1">
        <f>'1. Ext Debt Payments'!BI6</f>
        <v>1.2669665131080305E-2</v>
      </c>
      <c r="G73" s="19" t="s">
        <v>796</v>
      </c>
      <c r="H73" s="17"/>
      <c r="I73" s="17"/>
      <c r="J73" s="17"/>
      <c r="K73" s="17"/>
      <c r="L73" s="17"/>
      <c r="M73" s="17"/>
      <c r="N73" s="17"/>
      <c r="O73" s="19" t="s">
        <v>796</v>
      </c>
      <c r="P73" s="17"/>
      <c r="Q73" s="17"/>
      <c r="R73" s="17"/>
      <c r="S73" s="17"/>
      <c r="T73" s="17"/>
      <c r="U73" s="17"/>
      <c r="V73" s="17"/>
      <c r="W73" s="19" t="s">
        <v>796</v>
      </c>
      <c r="X73" s="17"/>
      <c r="Y73" s="17"/>
      <c r="Z73" s="17"/>
      <c r="AA73" s="17"/>
      <c r="AB73" s="17"/>
      <c r="AC73" s="17"/>
    </row>
    <row r="74" spans="1:29" x14ac:dyDescent="0.25">
      <c r="A74" t="s">
        <v>113</v>
      </c>
      <c r="B74" t="s">
        <v>249</v>
      </c>
      <c r="C74" t="s">
        <v>251</v>
      </c>
      <c r="D74" t="s">
        <v>755</v>
      </c>
      <c r="E74" s="1">
        <f>'1. Ext Debt Payments'!BI68</f>
        <v>1.1500000000000002E-2</v>
      </c>
      <c r="G74" s="17">
        <f>'7. Public spending calcs'!G1343</f>
        <v>100</v>
      </c>
      <c r="H74" s="17">
        <f>'7. Public spending calcs'!H1343</f>
        <v>100.71993654657653</v>
      </c>
      <c r="I74" s="17">
        <f>'7. Public spending calcs'!I1343</f>
        <v>97.061500976898216</v>
      </c>
      <c r="J74" s="17">
        <f>'7. Public spending calcs'!J1343</f>
        <v>90.637770004229836</v>
      </c>
      <c r="K74" s="17">
        <f>'7. Public spending calcs'!K1343</f>
        <v>84.901664358378611</v>
      </c>
      <c r="L74" s="17">
        <f>'7. Public spending calcs'!L1343</f>
        <v>116.03202026420368</v>
      </c>
      <c r="M74" s="17">
        <f>'7. Public spending calcs'!M1343</f>
        <v>115.94161889503786</v>
      </c>
      <c r="N74" s="17"/>
      <c r="O74" s="17">
        <f>'7. Public spending calcs'!G1346</f>
        <v>100</v>
      </c>
      <c r="P74" s="17">
        <f>'7. Public spending calcs'!H1346</f>
        <v>100.14439405202467</v>
      </c>
      <c r="Q74" s="17">
        <f>'7. Public spending calcs'!I1346</f>
        <v>96.506863828458805</v>
      </c>
      <c r="R74" s="17">
        <f>'7. Public spending calcs'!J1346</f>
        <v>90.119839889919945</v>
      </c>
      <c r="S74" s="17">
        <f>'7. Public spending calcs'!K1346</f>
        <v>86.767635003617713</v>
      </c>
      <c r="T74" s="17">
        <f>'7. Public spending calcs'!L1346</f>
        <v>134.40002347205063</v>
      </c>
      <c r="U74" s="17">
        <f>'7. Public spending calcs'!M1346</f>
        <v>124.2231631018263</v>
      </c>
      <c r="V74" s="17"/>
      <c r="W74" s="17">
        <f>'7. Public spending calcs'!G1339</f>
        <v>100</v>
      </c>
      <c r="X74" s="17">
        <f>'7. Public spending calcs'!H1339</f>
        <v>93.821965818104772</v>
      </c>
      <c r="Y74" s="17">
        <f>'7. Public spending calcs'!I1339</f>
        <v>87.925623199488101</v>
      </c>
      <c r="Z74" s="17">
        <f>'7. Public spending calcs'!J1339</f>
        <v>87.786849048607181</v>
      </c>
      <c r="AA74" s="17">
        <f>'7. Public spending calcs'!K1339</f>
        <v>96.044886683434029</v>
      </c>
      <c r="AB74" s="17">
        <f>'7. Public spending calcs'!L1339</f>
        <v>99.830901707785472</v>
      </c>
      <c r="AC74" s="17">
        <f>'7. Public spending calcs'!M1339</f>
        <v>98.46436595774432</v>
      </c>
    </row>
  </sheetData>
  <sortState xmlns:xlrd2="http://schemas.microsoft.com/office/spreadsheetml/2017/richdata2" ref="A1:E74">
    <sortCondition descending="1" ref="E3:E74"/>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E363C1C95A174EBC4B3703A150C973" ma:contentTypeVersion="11" ma:contentTypeDescription="Create a new document." ma:contentTypeScope="" ma:versionID="396da3b02f54627b257d2901e99aafcc">
  <xsd:schema xmlns:xsd="http://www.w3.org/2001/XMLSchema" xmlns:xs="http://www.w3.org/2001/XMLSchema" xmlns:p="http://schemas.microsoft.com/office/2006/metadata/properties" xmlns:ns2="00e8167f-f5fb-43e7-850a-c41ab40091c5" xmlns:ns3="864186a3-85bb-46b4-bd25-8ee3ddf4b9bf" targetNamespace="http://schemas.microsoft.com/office/2006/metadata/properties" ma:root="true" ma:fieldsID="5bae8b2fc095ab308a831b627efb7139" ns2:_="" ns3:_="">
    <xsd:import namespace="00e8167f-f5fb-43e7-850a-c41ab40091c5"/>
    <xsd:import namespace="864186a3-85bb-46b4-bd25-8ee3ddf4b9b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DateTake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e8167f-f5fb-43e7-850a-c41ab40091c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4186a3-85bb-46b4-bd25-8ee3ddf4b9bf"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BDC017-5C0B-42C3-9BCE-40E928DAD4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e8167f-f5fb-43e7-850a-c41ab40091c5"/>
    <ds:schemaRef ds:uri="864186a3-85bb-46b4-bd25-8ee3ddf4b9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2A9015-95C9-45A1-8C0D-9DAADF9BA406}">
  <ds:schemaRefs>
    <ds:schemaRef ds:uri="http://purl.org/dc/dcmitype/"/>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2006/metadata/properties"/>
    <ds:schemaRef ds:uri="http://schemas.microsoft.com/office/infopath/2007/PartnerControls"/>
    <ds:schemaRef ds:uri="864186a3-85bb-46b4-bd25-8ee3ddf4b9bf"/>
    <ds:schemaRef ds:uri="00e8167f-f5fb-43e7-850a-c41ab40091c5"/>
    <ds:schemaRef ds:uri="http://purl.org/dc/terms/"/>
  </ds:schemaRefs>
</ds:datastoreItem>
</file>

<file path=customXml/itemProps3.xml><?xml version="1.0" encoding="utf-8"?>
<ds:datastoreItem xmlns:ds="http://schemas.openxmlformats.org/officeDocument/2006/customXml" ds:itemID="{1A03E31E-B22F-47CE-AEF6-C9AF4FD2B7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Ext Debt Payments</vt:lpstr>
      <vt:lpstr>2. WB and IMF ext debt pay data</vt:lpstr>
      <vt:lpstr>3. MAC DSF calcs</vt:lpstr>
      <vt:lpstr>4. IMF debt distress</vt:lpstr>
      <vt:lpstr>5. Public spending averages</vt:lpstr>
      <vt:lpstr>6. Public spending gap in high</vt:lpstr>
      <vt:lpstr>7. Public spending calcs</vt:lpstr>
      <vt:lpstr>8. Public spending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Jones</dc:creator>
  <cp:keywords/>
  <dc:description/>
  <cp:lastModifiedBy>Tim Jones</cp:lastModifiedBy>
  <cp:revision/>
  <dcterms:created xsi:type="dcterms:W3CDTF">2025-10-06T14:38:09Z</dcterms:created>
  <dcterms:modified xsi:type="dcterms:W3CDTF">2026-09-21T13:31:05Z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0x01010016E363C1C95A174EBC4B3703A150C973</vt:lpwstr>
  </property>
</Properties>
</file>